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ThisWorkbook" checkCompatibility="1"/>
  <bookViews>
    <workbookView xWindow="696" yWindow="888" windowWidth="23256" windowHeight="13176" tabRatio="881"/>
  </bookViews>
  <sheets>
    <sheet name="Plan VIII" sheetId="43" r:id="rId1"/>
    <sheet name="ECTS" sheetId="44" r:id="rId2"/>
    <sheet name="ECTS roboczy aktualny" sheetId="51" state="hidden" r:id="rId3"/>
  </sheets>
  <definedNames>
    <definedName name="_xlnm.Print_Area" localSheetId="1">ECTS!$A$1:$I$185</definedName>
    <definedName name="_xlnm.Print_Area" localSheetId="0">'Plan VIII'!$A$2:$AQ$407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4" i="44" l="1"/>
  <c r="C184" i="44"/>
  <c r="H183" i="44"/>
  <c r="G183" i="44"/>
  <c r="C183" i="44"/>
  <c r="H182" i="44"/>
  <c r="G182" i="44"/>
  <c r="F182" i="44"/>
  <c r="C182" i="44"/>
  <c r="H172" i="44"/>
  <c r="C172" i="44"/>
  <c r="H171" i="44"/>
  <c r="G171" i="44"/>
  <c r="C171" i="44"/>
  <c r="H170" i="44"/>
  <c r="G170" i="44"/>
  <c r="F170" i="44"/>
  <c r="C170" i="44"/>
  <c r="B181" i="44"/>
  <c r="B180" i="44"/>
  <c r="B169" i="44"/>
  <c r="B168" i="44"/>
  <c r="H160" i="44"/>
  <c r="H159" i="44"/>
  <c r="H158" i="44"/>
  <c r="G158" i="44"/>
  <c r="F158" i="44"/>
  <c r="H157" i="44"/>
  <c r="H181" i="44" s="1"/>
  <c r="F157" i="44"/>
  <c r="F181" i="44" s="1"/>
  <c r="H156" i="44"/>
  <c r="H168" i="44" s="1"/>
  <c r="F156" i="44"/>
  <c r="F168" i="44" s="1"/>
  <c r="C160" i="44"/>
  <c r="C159" i="44"/>
  <c r="C158" i="44"/>
  <c r="C157" i="44"/>
  <c r="C181" i="44" s="1"/>
  <c r="C156" i="44"/>
  <c r="C168" i="44" s="1"/>
  <c r="H148" i="44"/>
  <c r="F148" i="44"/>
  <c r="C148" i="44"/>
  <c r="H147" i="44"/>
  <c r="G147" i="44"/>
  <c r="C147" i="44"/>
  <c r="H146" i="44"/>
  <c r="G146" i="44"/>
  <c r="F146" i="44"/>
  <c r="C146" i="44"/>
  <c r="B145" i="44"/>
  <c r="B144" i="44"/>
  <c r="F143" i="44"/>
  <c r="B143" i="44"/>
  <c r="G142" i="44"/>
  <c r="B142" i="44"/>
  <c r="B141" i="44"/>
  <c r="B140" i="44"/>
  <c r="B139" i="44"/>
  <c r="B138" i="44"/>
  <c r="H130" i="44"/>
  <c r="F130" i="44"/>
  <c r="H129" i="44"/>
  <c r="F129" i="44"/>
  <c r="H128" i="44"/>
  <c r="G128" i="44"/>
  <c r="C130" i="44"/>
  <c r="C129" i="44"/>
  <c r="C128" i="44"/>
  <c r="B127" i="44"/>
  <c r="B126" i="44"/>
  <c r="F125" i="44"/>
  <c r="B125" i="44"/>
  <c r="G124" i="44"/>
  <c r="B124" i="44"/>
  <c r="B123" i="44"/>
  <c r="B122" i="44"/>
  <c r="B121" i="44"/>
  <c r="B120" i="44"/>
  <c r="H112" i="44"/>
  <c r="G112" i="44"/>
  <c r="F112" i="44"/>
  <c r="H111" i="44"/>
  <c r="F111" i="44"/>
  <c r="H110" i="44"/>
  <c r="G110" i="44"/>
  <c r="F110" i="44"/>
  <c r="H109" i="44"/>
  <c r="H127" i="44" s="1"/>
  <c r="G109" i="44"/>
  <c r="G127" i="44" s="1"/>
  <c r="F109" i="44"/>
  <c r="F127" i="44" s="1"/>
  <c r="H108" i="44"/>
  <c r="H126" i="44" s="1"/>
  <c r="G108" i="44"/>
  <c r="G126" i="44" s="1"/>
  <c r="F108" i="44"/>
  <c r="F126" i="44" s="1"/>
  <c r="H107" i="44"/>
  <c r="H125" i="44" s="1"/>
  <c r="G107" i="44"/>
  <c r="G125" i="44" s="1"/>
  <c r="H106" i="44"/>
  <c r="H124" i="44" s="1"/>
  <c r="F106" i="44"/>
  <c r="F124" i="44" s="1"/>
  <c r="H105" i="44"/>
  <c r="H123" i="44" s="1"/>
  <c r="G105" i="44"/>
  <c r="G123" i="44" s="1"/>
  <c r="F105" i="44"/>
  <c r="F123" i="44" s="1"/>
  <c r="H104" i="44"/>
  <c r="H122" i="44" s="1"/>
  <c r="G104" i="44"/>
  <c r="G122" i="44" s="1"/>
  <c r="F104" i="44"/>
  <c r="F122" i="44" s="1"/>
  <c r="H103" i="44"/>
  <c r="H121" i="44" s="1"/>
  <c r="G103" i="44"/>
  <c r="G121" i="44" s="1"/>
  <c r="F103" i="44"/>
  <c r="F121" i="44" s="1"/>
  <c r="H102" i="44"/>
  <c r="H120" i="44" s="1"/>
  <c r="G102" i="44"/>
  <c r="G120" i="44" s="1"/>
  <c r="F102" i="44"/>
  <c r="F120" i="44" s="1"/>
  <c r="D109" i="44"/>
  <c r="D127" i="44" s="1"/>
  <c r="C109" i="44"/>
  <c r="C127" i="44" s="1"/>
  <c r="D108" i="44"/>
  <c r="D126" i="44" s="1"/>
  <c r="C108" i="44"/>
  <c r="C126" i="44" s="1"/>
  <c r="C107" i="44"/>
  <c r="C125" i="44" s="1"/>
  <c r="C106" i="44"/>
  <c r="C124" i="44" s="1"/>
  <c r="C105" i="44"/>
  <c r="C123" i="44" s="1"/>
  <c r="C104" i="44"/>
  <c r="C122" i="44" s="1"/>
  <c r="C103" i="44"/>
  <c r="C121" i="44" s="1"/>
  <c r="C102" i="44"/>
  <c r="C120" i="44" s="1"/>
  <c r="H94" i="44"/>
  <c r="H93" i="44"/>
  <c r="G93" i="44"/>
  <c r="F93" i="44"/>
  <c r="H92" i="44"/>
  <c r="F92" i="44"/>
  <c r="H91" i="44"/>
  <c r="G91" i="44"/>
  <c r="F91" i="44"/>
  <c r="H90" i="44"/>
  <c r="G90" i="44"/>
  <c r="F90" i="44"/>
  <c r="H89" i="44"/>
  <c r="G89" i="44"/>
  <c r="F89" i="44"/>
  <c r="H88" i="44"/>
  <c r="F88" i="44"/>
  <c r="H87" i="44"/>
  <c r="F87" i="44"/>
  <c r="H86" i="44"/>
  <c r="G86" i="44"/>
  <c r="F86" i="44"/>
  <c r="H85" i="44"/>
  <c r="G85" i="44"/>
  <c r="F85" i="44"/>
  <c r="H84" i="44"/>
  <c r="F84" i="44"/>
  <c r="H83" i="44"/>
  <c r="G83" i="44"/>
  <c r="D93" i="44"/>
  <c r="C93" i="44"/>
  <c r="D92" i="44"/>
  <c r="C92" i="44"/>
  <c r="D91" i="44"/>
  <c r="C91" i="44"/>
  <c r="D90" i="44"/>
  <c r="C90" i="44"/>
  <c r="D89" i="44"/>
  <c r="C89" i="44"/>
  <c r="C88" i="44"/>
  <c r="C87" i="44"/>
  <c r="C86" i="44"/>
  <c r="C85" i="44"/>
  <c r="C84" i="44"/>
  <c r="C83" i="44"/>
  <c r="H76" i="44"/>
  <c r="G76" i="44"/>
  <c r="F76" i="44"/>
  <c r="H75" i="44"/>
  <c r="G75" i="44"/>
  <c r="F75" i="44"/>
  <c r="H74" i="44"/>
  <c r="G74" i="44"/>
  <c r="F74" i="44"/>
  <c r="H73" i="44"/>
  <c r="G73" i="44"/>
  <c r="F73" i="44"/>
  <c r="H72" i="44"/>
  <c r="G72" i="44"/>
  <c r="F72" i="44"/>
  <c r="H71" i="44"/>
  <c r="G71" i="44"/>
  <c r="F71" i="44"/>
  <c r="H70" i="44"/>
  <c r="G70" i="44"/>
  <c r="F70" i="44"/>
  <c r="H69" i="44"/>
  <c r="G69" i="44"/>
  <c r="D76" i="44"/>
  <c r="C74" i="44"/>
  <c r="C76" i="44"/>
  <c r="D75" i="44"/>
  <c r="C75" i="44"/>
  <c r="D74" i="44"/>
  <c r="C73" i="44"/>
  <c r="C72" i="44"/>
  <c r="C71" i="44"/>
  <c r="C70" i="44"/>
  <c r="C69" i="44"/>
  <c r="F180" i="44" l="1"/>
  <c r="H141" i="44"/>
  <c r="C169" i="44"/>
  <c r="C180" i="44"/>
  <c r="F169" i="44"/>
  <c r="H169" i="44"/>
  <c r="H180" i="44"/>
  <c r="F140" i="44"/>
  <c r="G143" i="44"/>
  <c r="F139" i="44"/>
  <c r="G140" i="44"/>
  <c r="H143" i="44"/>
  <c r="G145" i="44"/>
  <c r="H138" i="44"/>
  <c r="F145" i="44"/>
  <c r="G139" i="44"/>
  <c r="C141" i="44"/>
  <c r="H142" i="44"/>
  <c r="D144" i="44"/>
  <c r="C138" i="44"/>
  <c r="H139" i="44"/>
  <c r="F141" i="44"/>
  <c r="C142" i="44"/>
  <c r="F144" i="44"/>
  <c r="C145" i="44"/>
  <c r="H145" i="44"/>
  <c r="F138" i="44"/>
  <c r="C139" i="44"/>
  <c r="H140" i="44"/>
  <c r="G141" i="44"/>
  <c r="F142" i="44"/>
  <c r="C143" i="44"/>
  <c r="G144" i="44"/>
  <c r="D145" i="44"/>
  <c r="G138" i="44"/>
  <c r="C140" i="44"/>
  <c r="C144" i="44"/>
  <c r="H144" i="44"/>
  <c r="H56" i="44"/>
  <c r="H62" i="44"/>
  <c r="H61" i="44"/>
  <c r="F61" i="44"/>
  <c r="H60" i="44"/>
  <c r="G60" i="44"/>
  <c r="F60" i="44"/>
  <c r="H59" i="44"/>
  <c r="G59" i="44"/>
  <c r="F59" i="44"/>
  <c r="H58" i="44"/>
  <c r="G58" i="44"/>
  <c r="F58" i="44"/>
  <c r="H57" i="44"/>
  <c r="G57" i="44"/>
  <c r="F57" i="44"/>
  <c r="G56" i="44"/>
  <c r="F56" i="44"/>
  <c r="H55" i="44"/>
  <c r="G55" i="44"/>
  <c r="H54" i="44"/>
  <c r="G54" i="44"/>
  <c r="C62" i="44"/>
  <c r="C61" i="44"/>
  <c r="C60" i="44"/>
  <c r="C59" i="44"/>
  <c r="C57" i="44"/>
  <c r="C56" i="44"/>
  <c r="C55" i="44"/>
  <c r="C54" i="44"/>
  <c r="H47" i="44"/>
  <c r="G47" i="44"/>
  <c r="F47" i="44"/>
  <c r="H46" i="44"/>
  <c r="G46" i="44"/>
  <c r="F46" i="44"/>
  <c r="H45" i="44"/>
  <c r="G45" i="44"/>
  <c r="F45" i="44"/>
  <c r="H44" i="44"/>
  <c r="G44" i="44"/>
  <c r="F44" i="44"/>
  <c r="H43" i="44"/>
  <c r="G43" i="44"/>
  <c r="F43" i="44"/>
  <c r="H42" i="44"/>
  <c r="G42" i="44"/>
  <c r="F42" i="44"/>
  <c r="H41" i="44"/>
  <c r="F41" i="44"/>
  <c r="H40" i="44"/>
  <c r="G40" i="44"/>
  <c r="C47" i="44"/>
  <c r="C46" i="44"/>
  <c r="C45" i="44"/>
  <c r="C44" i="44"/>
  <c r="C43" i="44"/>
  <c r="C42" i="44"/>
  <c r="C41" i="44"/>
  <c r="C40" i="44"/>
  <c r="H33" i="44"/>
  <c r="F33" i="44"/>
  <c r="H32" i="44"/>
  <c r="F32" i="44"/>
  <c r="H31" i="44"/>
  <c r="G31" i="44"/>
  <c r="F31" i="44"/>
  <c r="H30" i="44"/>
  <c r="G30" i="44"/>
  <c r="F30" i="44"/>
  <c r="H29" i="44"/>
  <c r="G29" i="44"/>
  <c r="F29" i="44"/>
  <c r="H28" i="44"/>
  <c r="G28" i="44"/>
  <c r="H27" i="44"/>
  <c r="G27" i="44"/>
  <c r="F27" i="44"/>
  <c r="H26" i="44"/>
  <c r="G26" i="44"/>
  <c r="F26" i="44"/>
  <c r="H25" i="44"/>
  <c r="G25" i="44"/>
  <c r="F25" i="44"/>
  <c r="C33" i="44"/>
  <c r="C32" i="44"/>
  <c r="C31" i="44"/>
  <c r="C30" i="44"/>
  <c r="C29" i="44"/>
  <c r="C28" i="44"/>
  <c r="C27" i="44"/>
  <c r="C26" i="44"/>
  <c r="C25" i="44"/>
  <c r="H18" i="44"/>
  <c r="G18" i="44"/>
  <c r="F18" i="44"/>
  <c r="H17" i="44"/>
  <c r="G17" i="44"/>
  <c r="F17" i="44"/>
  <c r="H16" i="44"/>
  <c r="G16" i="44"/>
  <c r="H15" i="44"/>
  <c r="G15" i="44"/>
  <c r="F15" i="44"/>
  <c r="H14" i="44"/>
  <c r="G14" i="44"/>
  <c r="F14" i="44"/>
  <c r="H13" i="44"/>
  <c r="G13" i="44"/>
  <c r="F13" i="44"/>
  <c r="H12" i="44"/>
  <c r="F12" i="44"/>
  <c r="H11" i="44"/>
  <c r="G11" i="44"/>
  <c r="F11" i="44"/>
  <c r="C18" i="44"/>
  <c r="C17" i="44"/>
  <c r="C16" i="44"/>
  <c r="C15" i="44"/>
  <c r="C14" i="44"/>
  <c r="C13" i="44"/>
  <c r="C12" i="44"/>
  <c r="C11" i="44"/>
  <c r="H48" i="44" l="1"/>
  <c r="H34" i="44"/>
  <c r="AV342" i="43"/>
  <c r="AU342" i="43"/>
  <c r="G12" i="43" l="1"/>
  <c r="AF397" i="43" l="1"/>
  <c r="AF354" i="43"/>
  <c r="AF311" i="43"/>
  <c r="AF268" i="43"/>
  <c r="AF221" i="43"/>
  <c r="AF178" i="43"/>
  <c r="AF106" i="43"/>
  <c r="L386" i="43" l="1"/>
  <c r="AQ386" i="43"/>
  <c r="AP386" i="43"/>
  <c r="AO386" i="43"/>
  <c r="AN386" i="43"/>
  <c r="AM386" i="43"/>
  <c r="AL386" i="43"/>
  <c r="AK386" i="43"/>
  <c r="AJ386" i="43"/>
  <c r="AI386" i="43"/>
  <c r="AH386" i="43"/>
  <c r="AG386" i="43"/>
  <c r="AF386" i="43"/>
  <c r="AE386" i="43"/>
  <c r="AD386" i="43"/>
  <c r="AC386" i="43"/>
  <c r="AB386" i="43"/>
  <c r="AA386" i="43"/>
  <c r="Z386" i="43"/>
  <c r="Y386" i="43"/>
  <c r="X386" i="43"/>
  <c r="W386" i="43"/>
  <c r="V386" i="43"/>
  <c r="U386" i="43"/>
  <c r="T386" i="43"/>
  <c r="S386" i="43"/>
  <c r="R386" i="43"/>
  <c r="Q386" i="43"/>
  <c r="P386" i="43"/>
  <c r="O386" i="43"/>
  <c r="N386" i="43"/>
  <c r="M386" i="43"/>
  <c r="F386" i="43"/>
  <c r="E386" i="43"/>
  <c r="D386" i="43"/>
  <c r="K385" i="43"/>
  <c r="J385" i="43"/>
  <c r="I385" i="43"/>
  <c r="H385" i="43"/>
  <c r="K384" i="43"/>
  <c r="J384" i="43"/>
  <c r="I384" i="43"/>
  <c r="H384" i="43"/>
  <c r="K383" i="43"/>
  <c r="J383" i="43"/>
  <c r="I383" i="43"/>
  <c r="H383" i="43"/>
  <c r="K382" i="43"/>
  <c r="J382" i="43"/>
  <c r="I382" i="43"/>
  <c r="H382" i="43"/>
  <c r="K381" i="43"/>
  <c r="J381" i="43"/>
  <c r="I381" i="43"/>
  <c r="H381" i="43"/>
  <c r="A381" i="43"/>
  <c r="A382" i="43" s="1"/>
  <c r="A383" i="43" s="1"/>
  <c r="A384" i="43" s="1"/>
  <c r="A385" i="43" s="1"/>
  <c r="K380" i="43"/>
  <c r="J380" i="43"/>
  <c r="I380" i="43"/>
  <c r="H380" i="43"/>
  <c r="K342" i="43"/>
  <c r="J342" i="43"/>
  <c r="I342" i="43"/>
  <c r="H342" i="43"/>
  <c r="K341" i="43"/>
  <c r="J341" i="43"/>
  <c r="I341" i="43"/>
  <c r="H341" i="43"/>
  <c r="K340" i="43"/>
  <c r="J340" i="43"/>
  <c r="I340" i="43"/>
  <c r="H340" i="43"/>
  <c r="K339" i="43"/>
  <c r="J339" i="43"/>
  <c r="I339" i="43"/>
  <c r="H339" i="43"/>
  <c r="K338" i="43"/>
  <c r="J338" i="43"/>
  <c r="I338" i="43"/>
  <c r="H338" i="43"/>
  <c r="K337" i="43"/>
  <c r="J337" i="43"/>
  <c r="I337" i="43"/>
  <c r="H337" i="43"/>
  <c r="K299" i="43"/>
  <c r="J299" i="43"/>
  <c r="I299" i="43"/>
  <c r="H299" i="43"/>
  <c r="J298" i="43"/>
  <c r="I298" i="43"/>
  <c r="H298" i="43"/>
  <c r="K297" i="43"/>
  <c r="J297" i="43"/>
  <c r="I297" i="43"/>
  <c r="H297" i="43"/>
  <c r="K296" i="43"/>
  <c r="J296" i="43"/>
  <c r="I296" i="43"/>
  <c r="H296" i="43"/>
  <c r="K295" i="43"/>
  <c r="J295" i="43"/>
  <c r="I295" i="43"/>
  <c r="H295" i="43"/>
  <c r="K294" i="43"/>
  <c r="J294" i="43"/>
  <c r="I294" i="43"/>
  <c r="H294" i="43"/>
  <c r="P387" i="43" l="1"/>
  <c r="X387" i="43"/>
  <c r="AF387" i="43"/>
  <c r="AN387" i="43"/>
  <c r="G384" i="43"/>
  <c r="G339" i="43"/>
  <c r="I386" i="43"/>
  <c r="G383" i="43"/>
  <c r="G385" i="43"/>
  <c r="K386" i="43"/>
  <c r="G382" i="43"/>
  <c r="G381" i="43"/>
  <c r="J386" i="43"/>
  <c r="AB387" i="43"/>
  <c r="G380" i="43"/>
  <c r="T387" i="43"/>
  <c r="AJ387" i="43"/>
  <c r="H386" i="43"/>
  <c r="L387" i="43"/>
  <c r="G338" i="43"/>
  <c r="G341" i="43"/>
  <c r="G342" i="43"/>
  <c r="G337" i="43"/>
  <c r="G340" i="43"/>
  <c r="G296" i="43"/>
  <c r="G294" i="43"/>
  <c r="G299" i="43"/>
  <c r="G297" i="43"/>
  <c r="G295" i="43"/>
  <c r="A295" i="43"/>
  <c r="A296" i="43" s="1"/>
  <c r="A297" i="43" s="1"/>
  <c r="A298" i="43" s="1"/>
  <c r="A299" i="43" s="1"/>
  <c r="AQ298" i="43"/>
  <c r="D300" i="43"/>
  <c r="E300" i="43"/>
  <c r="F300" i="43"/>
  <c r="H300" i="43"/>
  <c r="I300" i="43"/>
  <c r="J300" i="43"/>
  <c r="L300" i="43"/>
  <c r="M300" i="43"/>
  <c r="N300" i="43"/>
  <c r="O300" i="43"/>
  <c r="P300" i="43"/>
  <c r="Q300" i="43"/>
  <c r="R300" i="43"/>
  <c r="S300" i="43"/>
  <c r="T300" i="43"/>
  <c r="U300" i="43"/>
  <c r="V300" i="43"/>
  <c r="W300" i="43"/>
  <c r="X300" i="43"/>
  <c r="Y300" i="43"/>
  <c r="Z300" i="43"/>
  <c r="AA300" i="43"/>
  <c r="AB300" i="43"/>
  <c r="AC300" i="43"/>
  <c r="AD300" i="43"/>
  <c r="AE300" i="43"/>
  <c r="AF300" i="43"/>
  <c r="AG300" i="43"/>
  <c r="AH300" i="43"/>
  <c r="AI300" i="43"/>
  <c r="AJ300" i="43"/>
  <c r="AK300" i="43"/>
  <c r="AL300" i="43"/>
  <c r="AM300" i="43"/>
  <c r="AN300" i="43"/>
  <c r="AO300" i="43"/>
  <c r="AP300" i="43"/>
  <c r="K255" i="43"/>
  <c r="J255" i="43"/>
  <c r="I255" i="43"/>
  <c r="H255" i="43"/>
  <c r="K254" i="43"/>
  <c r="J254" i="43"/>
  <c r="I254" i="43"/>
  <c r="H254" i="43"/>
  <c r="K253" i="43"/>
  <c r="J253" i="43"/>
  <c r="I253" i="43"/>
  <c r="H253" i="43"/>
  <c r="K252" i="43"/>
  <c r="J252" i="43"/>
  <c r="I252" i="43"/>
  <c r="H252" i="43"/>
  <c r="K251" i="43"/>
  <c r="J251" i="43"/>
  <c r="I251" i="43"/>
  <c r="H251" i="43"/>
  <c r="K250" i="43"/>
  <c r="J250" i="43"/>
  <c r="I250" i="43"/>
  <c r="H250" i="43"/>
  <c r="A251" i="43"/>
  <c r="A252" i="43" s="1"/>
  <c r="A253" i="43" s="1"/>
  <c r="A254" i="43" s="1"/>
  <c r="A255" i="43" s="1"/>
  <c r="F210" i="43"/>
  <c r="E210" i="43"/>
  <c r="D210" i="43"/>
  <c r="K209" i="43"/>
  <c r="J209" i="43"/>
  <c r="I209" i="43"/>
  <c r="H209" i="43"/>
  <c r="K208" i="43"/>
  <c r="J208" i="43"/>
  <c r="I208" i="43"/>
  <c r="H208" i="43"/>
  <c r="K207" i="43"/>
  <c r="J207" i="43"/>
  <c r="I207" i="43"/>
  <c r="H207" i="43"/>
  <c r="K206" i="43"/>
  <c r="J206" i="43"/>
  <c r="I206" i="43"/>
  <c r="I210" i="43" s="1"/>
  <c r="H206" i="43"/>
  <c r="A207" i="43"/>
  <c r="A208" i="43" s="1"/>
  <c r="A209" i="43" s="1"/>
  <c r="P175" i="43"/>
  <c r="P218" i="43" s="1"/>
  <c r="P265" i="43" s="1"/>
  <c r="P394" i="43" s="1"/>
  <c r="L175" i="43"/>
  <c r="H137" i="43"/>
  <c r="I137" i="43"/>
  <c r="J137" i="43"/>
  <c r="K137" i="43"/>
  <c r="H138" i="43"/>
  <c r="I138" i="43"/>
  <c r="J138" i="43"/>
  <c r="K138" i="43"/>
  <c r="H139" i="43"/>
  <c r="I139" i="43"/>
  <c r="J139" i="43"/>
  <c r="K139" i="43"/>
  <c r="H140" i="43"/>
  <c r="I140" i="43"/>
  <c r="J140" i="43"/>
  <c r="K140" i="43"/>
  <c r="H141" i="43"/>
  <c r="I141" i="43"/>
  <c r="J141" i="43"/>
  <c r="K141" i="43"/>
  <c r="H142" i="43"/>
  <c r="I142" i="43"/>
  <c r="J142" i="43"/>
  <c r="K142" i="43"/>
  <c r="H143" i="43"/>
  <c r="I143" i="43"/>
  <c r="J143" i="43"/>
  <c r="K143" i="43"/>
  <c r="H144" i="43"/>
  <c r="I144" i="43"/>
  <c r="J144" i="43"/>
  <c r="K144" i="43"/>
  <c r="H145" i="43"/>
  <c r="I145" i="43"/>
  <c r="J145" i="43"/>
  <c r="K145" i="43"/>
  <c r="H146" i="43"/>
  <c r="I146" i="43"/>
  <c r="J146" i="43"/>
  <c r="K146" i="43"/>
  <c r="H147" i="43"/>
  <c r="I147" i="43"/>
  <c r="J147" i="43"/>
  <c r="K147" i="43"/>
  <c r="H148" i="43"/>
  <c r="I148" i="43"/>
  <c r="J148" i="43"/>
  <c r="K148" i="43"/>
  <c r="H149" i="43"/>
  <c r="I149" i="43"/>
  <c r="J149" i="43"/>
  <c r="K149" i="43"/>
  <c r="H150" i="43"/>
  <c r="I150" i="43"/>
  <c r="J150" i="43"/>
  <c r="K150" i="43"/>
  <c r="H151" i="43"/>
  <c r="I151" i="43"/>
  <c r="J151" i="43"/>
  <c r="K151" i="43"/>
  <c r="H152" i="43"/>
  <c r="I152" i="43"/>
  <c r="J152" i="43"/>
  <c r="K152" i="43"/>
  <c r="H153" i="43"/>
  <c r="I153" i="43"/>
  <c r="J153" i="43"/>
  <c r="K153" i="43"/>
  <c r="H154" i="43"/>
  <c r="I154" i="43"/>
  <c r="J154" i="43"/>
  <c r="K154" i="43"/>
  <c r="H155" i="43"/>
  <c r="I155" i="43"/>
  <c r="J155" i="43"/>
  <c r="K155" i="43"/>
  <c r="H156" i="43"/>
  <c r="I156" i="43"/>
  <c r="J156" i="43"/>
  <c r="K156" i="43"/>
  <c r="H157" i="43"/>
  <c r="I157" i="43"/>
  <c r="J157" i="43"/>
  <c r="K157" i="43"/>
  <c r="H158" i="43"/>
  <c r="I158" i="43"/>
  <c r="J158" i="43"/>
  <c r="K158" i="43"/>
  <c r="H159" i="43"/>
  <c r="I159" i="43"/>
  <c r="J159" i="43"/>
  <c r="K159" i="43"/>
  <c r="H160" i="43"/>
  <c r="I160" i="43"/>
  <c r="J160" i="43"/>
  <c r="K160" i="43"/>
  <c r="H161" i="43"/>
  <c r="I161" i="43"/>
  <c r="J161" i="43"/>
  <c r="K161" i="43"/>
  <c r="H162" i="43"/>
  <c r="I162" i="43"/>
  <c r="J162" i="43"/>
  <c r="K162" i="43"/>
  <c r="H163" i="43"/>
  <c r="I163" i="43"/>
  <c r="J163" i="43"/>
  <c r="K163" i="43"/>
  <c r="H164" i="43"/>
  <c r="I164" i="43"/>
  <c r="J164" i="43"/>
  <c r="K164" i="43"/>
  <c r="P104" i="43"/>
  <c r="P176" i="43" s="1"/>
  <c r="L104" i="43"/>
  <c r="L176" i="43" s="1"/>
  <c r="T104" i="43"/>
  <c r="T176" i="43" s="1"/>
  <c r="T219" i="43" s="1"/>
  <c r="T266" i="43" s="1"/>
  <c r="T395" i="43" s="1"/>
  <c r="T103" i="43"/>
  <c r="T175" i="43" s="1"/>
  <c r="T218" i="43" s="1"/>
  <c r="T265" i="43" s="1"/>
  <c r="T394" i="43" s="1"/>
  <c r="P102" i="43"/>
  <c r="P174" i="43" s="1"/>
  <c r="P217" i="43" s="1"/>
  <c r="P264" i="43" s="1"/>
  <c r="P393" i="43" s="1"/>
  <c r="L102" i="43"/>
  <c r="L174" i="43" s="1"/>
  <c r="T102" i="43"/>
  <c r="T174" i="43" s="1"/>
  <c r="T217" i="43" s="1"/>
  <c r="T264" i="43" s="1"/>
  <c r="T393" i="43" s="1"/>
  <c r="X102" i="43"/>
  <c r="X174" i="43" s="1"/>
  <c r="X217" i="43" s="1"/>
  <c r="X264" i="43" s="1"/>
  <c r="X393" i="43" s="1"/>
  <c r="AB102" i="43"/>
  <c r="AB174" i="43" s="1"/>
  <c r="AB217" i="43" s="1"/>
  <c r="AB264" i="43" s="1"/>
  <c r="AB393" i="43" s="1"/>
  <c r="AF102" i="43"/>
  <c r="AF174" i="43" s="1"/>
  <c r="AJ102" i="43"/>
  <c r="AJ174" i="43" s="1"/>
  <c r="AJ217" i="43" s="1"/>
  <c r="AJ264" i="43" s="1"/>
  <c r="AJ393" i="43" s="1"/>
  <c r="AN102" i="43"/>
  <c r="AN174" i="43" s="1"/>
  <c r="X103" i="43"/>
  <c r="X175" i="43" s="1"/>
  <c r="AB103" i="43"/>
  <c r="AB175" i="43" s="1"/>
  <c r="AF103" i="43"/>
  <c r="AF175" i="43" s="1"/>
  <c r="AJ103" i="43"/>
  <c r="AJ175" i="43" s="1"/>
  <c r="AJ218" i="43" s="1"/>
  <c r="AJ265" i="43" s="1"/>
  <c r="AJ394" i="43" s="1"/>
  <c r="AN103" i="43"/>
  <c r="AN175" i="43" s="1"/>
  <c r="AN218" i="43" s="1"/>
  <c r="AN265" i="43" s="1"/>
  <c r="AN394" i="43" s="1"/>
  <c r="X104" i="43"/>
  <c r="X176" i="43" s="1"/>
  <c r="AB104" i="43"/>
  <c r="AB176" i="43" s="1"/>
  <c r="AF104" i="43"/>
  <c r="AF176" i="43" s="1"/>
  <c r="AJ104" i="43"/>
  <c r="AN104" i="43"/>
  <c r="AN176" i="43" s="1"/>
  <c r="AN219" i="43" s="1"/>
  <c r="AN266" i="43" s="1"/>
  <c r="K47" i="43"/>
  <c r="J47" i="43"/>
  <c r="I47" i="43"/>
  <c r="H47" i="43"/>
  <c r="K46" i="43"/>
  <c r="J46" i="43"/>
  <c r="I46" i="43"/>
  <c r="H46" i="43"/>
  <c r="K298" i="43" l="1"/>
  <c r="G298" i="43" s="1"/>
  <c r="G159" i="44"/>
  <c r="AN352" i="43"/>
  <c r="AN309" i="43"/>
  <c r="AN395" i="43"/>
  <c r="AJ219" i="43"/>
  <c r="AJ266" i="43" s="1"/>
  <c r="AJ395" i="43" s="1"/>
  <c r="AJ176" i="43"/>
  <c r="G386" i="43"/>
  <c r="J210" i="43"/>
  <c r="T309" i="43"/>
  <c r="T352" i="43"/>
  <c r="AJ307" i="43"/>
  <c r="AJ350" i="43"/>
  <c r="AJ309" i="43"/>
  <c r="AN308" i="43"/>
  <c r="AN351" i="43"/>
  <c r="AB307" i="43"/>
  <c r="AB350" i="43"/>
  <c r="P307" i="43"/>
  <c r="P350" i="43"/>
  <c r="AQ300" i="43"/>
  <c r="T307" i="43"/>
  <c r="T350" i="43"/>
  <c r="P308" i="43"/>
  <c r="P351" i="43"/>
  <c r="AJ308" i="43"/>
  <c r="AJ351" i="43"/>
  <c r="X307" i="43"/>
  <c r="X350" i="43"/>
  <c r="T308" i="43"/>
  <c r="T351" i="43"/>
  <c r="X301" i="43"/>
  <c r="X219" i="43"/>
  <c r="X266" i="43" s="1"/>
  <c r="X395" i="43" s="1"/>
  <c r="P219" i="43"/>
  <c r="P266" i="43" s="1"/>
  <c r="P395" i="43" s="1"/>
  <c r="K300" i="43"/>
  <c r="G300" i="43"/>
  <c r="AN301" i="43"/>
  <c r="AJ301" i="43"/>
  <c r="AF301" i="43"/>
  <c r="AB301" i="43"/>
  <c r="T301" i="43"/>
  <c r="P301" i="43"/>
  <c r="L301" i="43"/>
  <c r="G250" i="43"/>
  <c r="G252" i="43"/>
  <c r="G255" i="43"/>
  <c r="G254" i="43"/>
  <c r="G253" i="43"/>
  <c r="G251" i="43"/>
  <c r="AN217" i="43"/>
  <c r="AN264" i="43" s="1"/>
  <c r="AN393" i="43" s="1"/>
  <c r="AF218" i="43"/>
  <c r="AF265" i="43" s="1"/>
  <c r="AF394" i="43" s="1"/>
  <c r="AF219" i="43"/>
  <c r="AF266" i="43" s="1"/>
  <c r="AF395" i="43" s="1"/>
  <c r="X218" i="43"/>
  <c r="X265" i="43" s="1"/>
  <c r="X394" i="43" s="1"/>
  <c r="G158" i="43"/>
  <c r="G207" i="43"/>
  <c r="AB218" i="43"/>
  <c r="AB265" i="43" s="1"/>
  <c r="AB394" i="43" s="1"/>
  <c r="AB219" i="43"/>
  <c r="AB266" i="43" s="1"/>
  <c r="AB395" i="43" s="1"/>
  <c r="K210" i="43"/>
  <c r="AF217" i="43"/>
  <c r="AF264" i="43" s="1"/>
  <c r="AF393" i="43" s="1"/>
  <c r="G206" i="43"/>
  <c r="H210" i="43"/>
  <c r="G209" i="43"/>
  <c r="G208" i="43"/>
  <c r="G161" i="43"/>
  <c r="G141" i="43"/>
  <c r="G137" i="43"/>
  <c r="G152" i="43"/>
  <c r="G148" i="43"/>
  <c r="G144" i="43"/>
  <c r="G140" i="43"/>
  <c r="G164" i="43"/>
  <c r="G156" i="43"/>
  <c r="G163" i="43"/>
  <c r="G162" i="43"/>
  <c r="G160" i="43"/>
  <c r="G159" i="43"/>
  <c r="G157" i="43"/>
  <c r="G155" i="43"/>
  <c r="G154" i="43"/>
  <c r="G153" i="43"/>
  <c r="G151" i="43"/>
  <c r="G150" i="43"/>
  <c r="G149" i="43"/>
  <c r="G147" i="43"/>
  <c r="G146" i="43"/>
  <c r="G145" i="43"/>
  <c r="G143" i="43"/>
  <c r="G142" i="43"/>
  <c r="G139" i="43"/>
  <c r="G138" i="43"/>
  <c r="G47" i="43"/>
  <c r="G46" i="43"/>
  <c r="AJ352" i="43" l="1"/>
  <c r="P309" i="43"/>
  <c r="P352" i="43"/>
  <c r="X308" i="43"/>
  <c r="X351" i="43"/>
  <c r="X309" i="43"/>
  <c r="X352" i="43"/>
  <c r="AB309" i="43"/>
  <c r="AB352" i="43"/>
  <c r="AF309" i="43"/>
  <c r="AF352" i="43"/>
  <c r="AN307" i="43"/>
  <c r="AN350" i="43"/>
  <c r="AB308" i="43"/>
  <c r="AB351" i="43"/>
  <c r="AF307" i="43"/>
  <c r="AF350" i="43"/>
  <c r="AF308" i="43"/>
  <c r="AF351" i="43"/>
  <c r="G210" i="43"/>
  <c r="H185" i="44" l="1"/>
  <c r="H173" i="44"/>
  <c r="H161" i="44"/>
  <c r="H149" i="44"/>
  <c r="H131" i="44"/>
  <c r="H113" i="44"/>
  <c r="H95" i="44"/>
  <c r="H77" i="44"/>
  <c r="H63" i="44"/>
  <c r="H19" i="44"/>
  <c r="AQ343" i="43"/>
  <c r="AP343" i="43"/>
  <c r="AO343" i="43"/>
  <c r="AN343" i="43"/>
  <c r="AM343" i="43"/>
  <c r="AL343" i="43"/>
  <c r="AK343" i="43"/>
  <c r="AJ343" i="43"/>
  <c r="AI343" i="43"/>
  <c r="AH343" i="43"/>
  <c r="AG343" i="43"/>
  <c r="AF343" i="43"/>
  <c r="AE343" i="43"/>
  <c r="AD343" i="43"/>
  <c r="AC343" i="43"/>
  <c r="AB343" i="43"/>
  <c r="AA343" i="43"/>
  <c r="Z343" i="43"/>
  <c r="Y343" i="43"/>
  <c r="X343" i="43"/>
  <c r="W343" i="43"/>
  <c r="V343" i="43"/>
  <c r="U343" i="43"/>
  <c r="T343" i="43"/>
  <c r="S343" i="43"/>
  <c r="R343" i="43"/>
  <c r="Q343" i="43"/>
  <c r="P343" i="43"/>
  <c r="O343" i="43"/>
  <c r="N343" i="43"/>
  <c r="M343" i="43"/>
  <c r="L343" i="43"/>
  <c r="K343" i="43"/>
  <c r="J343" i="43"/>
  <c r="I343" i="43"/>
  <c r="H343" i="43"/>
  <c r="G343" i="43"/>
  <c r="F343" i="43"/>
  <c r="E343" i="43"/>
  <c r="D343" i="43"/>
  <c r="A338" i="43"/>
  <c r="A339" i="43" s="1"/>
  <c r="A340" i="43" s="1"/>
  <c r="A341" i="43" s="1"/>
  <c r="A342" i="43" s="1"/>
  <c r="AQ257" i="43"/>
  <c r="AP257" i="43"/>
  <c r="AO257" i="43"/>
  <c r="AN257" i="43"/>
  <c r="AM257" i="43"/>
  <c r="AL257" i="43"/>
  <c r="AK257" i="43"/>
  <c r="AJ257" i="43"/>
  <c r="AI257" i="43"/>
  <c r="AH257" i="43"/>
  <c r="AG257" i="43"/>
  <c r="AF257" i="43"/>
  <c r="AE257" i="43"/>
  <c r="AD257" i="43"/>
  <c r="AC257" i="43"/>
  <c r="AB257" i="43"/>
  <c r="AA257" i="43"/>
  <c r="Z257" i="43"/>
  <c r="Y257" i="43"/>
  <c r="X257" i="43"/>
  <c r="W257" i="43"/>
  <c r="V257" i="43"/>
  <c r="U257" i="43"/>
  <c r="T257" i="43"/>
  <c r="S257" i="43"/>
  <c r="R257" i="43"/>
  <c r="Q257" i="43"/>
  <c r="P257" i="43"/>
  <c r="O257" i="43"/>
  <c r="N257" i="43"/>
  <c r="M257" i="43"/>
  <c r="L257" i="43"/>
  <c r="K257" i="43"/>
  <c r="J257" i="43"/>
  <c r="I257" i="43"/>
  <c r="H257" i="43"/>
  <c r="G257" i="43"/>
  <c r="F257" i="43"/>
  <c r="E257" i="43"/>
  <c r="D257" i="43"/>
  <c r="L219" i="43"/>
  <c r="L266" i="43" s="1"/>
  <c r="AQ210" i="43"/>
  <c r="AP210" i="43"/>
  <c r="AO210" i="43"/>
  <c r="AN210" i="43"/>
  <c r="AM210" i="43"/>
  <c r="AL210" i="43"/>
  <c r="AK210" i="43"/>
  <c r="AJ210" i="43"/>
  <c r="AI210" i="43"/>
  <c r="AH210" i="43"/>
  <c r="AG210" i="43"/>
  <c r="AF210" i="43"/>
  <c r="AE210" i="43"/>
  <c r="AD210" i="43"/>
  <c r="AC210" i="43"/>
  <c r="AB210" i="43"/>
  <c r="AA210" i="43"/>
  <c r="Z210" i="43"/>
  <c r="Y210" i="43"/>
  <c r="X210" i="43"/>
  <c r="W210" i="43"/>
  <c r="V210" i="43"/>
  <c r="U210" i="43"/>
  <c r="T210" i="43"/>
  <c r="S210" i="43"/>
  <c r="R210" i="43"/>
  <c r="Q210" i="43"/>
  <c r="P210" i="43"/>
  <c r="O210" i="43"/>
  <c r="N210" i="43"/>
  <c r="M210" i="43"/>
  <c r="L210" i="43"/>
  <c r="AS176" i="43"/>
  <c r="L217" i="43"/>
  <c r="L264" i="43" s="1"/>
  <c r="AQ167" i="43"/>
  <c r="AP167" i="43"/>
  <c r="AO167" i="43"/>
  <c r="AN167" i="43"/>
  <c r="AM167" i="43"/>
  <c r="AL167" i="43"/>
  <c r="AK167" i="43"/>
  <c r="AJ167" i="43"/>
  <c r="AI167" i="43"/>
  <c r="AH167" i="43"/>
  <c r="AG167" i="43"/>
  <c r="AF167" i="43"/>
  <c r="AE167" i="43"/>
  <c r="AD167" i="43"/>
  <c r="AC167" i="43"/>
  <c r="AB167" i="43"/>
  <c r="AA167" i="43"/>
  <c r="Z167" i="43"/>
  <c r="Y167" i="43"/>
  <c r="X167" i="43"/>
  <c r="W167" i="43"/>
  <c r="V167" i="43"/>
  <c r="U167" i="43"/>
  <c r="T167" i="43"/>
  <c r="S167" i="43"/>
  <c r="R167" i="43"/>
  <c r="Q167" i="43"/>
  <c r="P167" i="43"/>
  <c r="O167" i="43"/>
  <c r="N167" i="43"/>
  <c r="M167" i="43"/>
  <c r="L167" i="43"/>
  <c r="F167" i="43"/>
  <c r="E167" i="43"/>
  <c r="D167" i="43"/>
  <c r="K166" i="43"/>
  <c r="J166" i="43"/>
  <c r="I166" i="43"/>
  <c r="H166" i="43"/>
  <c r="K165" i="43"/>
  <c r="J165" i="43"/>
  <c r="I165" i="43"/>
  <c r="H165" i="43"/>
  <c r="K136" i="43"/>
  <c r="J136" i="43"/>
  <c r="I136" i="43"/>
  <c r="H136" i="43"/>
  <c r="K135" i="43"/>
  <c r="J135" i="43"/>
  <c r="I135" i="43"/>
  <c r="H135" i="43"/>
  <c r="K134" i="43"/>
  <c r="J134" i="43"/>
  <c r="I134" i="43"/>
  <c r="H134" i="43"/>
  <c r="AS104" i="43"/>
  <c r="AS102" i="43"/>
  <c r="AQ95" i="43"/>
  <c r="AP95" i="43"/>
  <c r="AO95" i="43"/>
  <c r="AN95" i="43"/>
  <c r="AM95" i="43"/>
  <c r="AL95" i="43"/>
  <c r="AK95" i="43"/>
  <c r="AJ95" i="43"/>
  <c r="AI95" i="43"/>
  <c r="AH95" i="43"/>
  <c r="AG95" i="43"/>
  <c r="AF95" i="43"/>
  <c r="AE95" i="43"/>
  <c r="AD95" i="43"/>
  <c r="AC95" i="43"/>
  <c r="AB95" i="43"/>
  <c r="AA95" i="43"/>
  <c r="Z95" i="43"/>
  <c r="Y95" i="43"/>
  <c r="X95" i="43"/>
  <c r="W95" i="43"/>
  <c r="V95" i="43"/>
  <c r="U95" i="43"/>
  <c r="T95" i="43"/>
  <c r="S95" i="43"/>
  <c r="R95" i="43"/>
  <c r="Q95" i="43"/>
  <c r="P95" i="43"/>
  <c r="O95" i="43"/>
  <c r="N95" i="43"/>
  <c r="M95" i="43"/>
  <c r="L95" i="43"/>
  <c r="F95" i="43"/>
  <c r="E95" i="43"/>
  <c r="D95" i="43"/>
  <c r="AS94" i="43"/>
  <c r="K94" i="43"/>
  <c r="J94" i="43"/>
  <c r="I94" i="43"/>
  <c r="H94" i="43"/>
  <c r="K93" i="43"/>
  <c r="J93" i="43"/>
  <c r="I93" i="43"/>
  <c r="H93" i="43"/>
  <c r="K92" i="43"/>
  <c r="J92" i="43"/>
  <c r="I92" i="43"/>
  <c r="H92" i="43"/>
  <c r="K91" i="43"/>
  <c r="J91" i="43"/>
  <c r="I91" i="43"/>
  <c r="H91" i="43"/>
  <c r="K90" i="43"/>
  <c r="J90" i="43"/>
  <c r="I90" i="43"/>
  <c r="H90" i="43"/>
  <c r="K89" i="43"/>
  <c r="J89" i="43"/>
  <c r="I89" i="43"/>
  <c r="H89" i="43"/>
  <c r="K88" i="43"/>
  <c r="J88" i="43"/>
  <c r="I88" i="43"/>
  <c r="H88" i="43"/>
  <c r="K87" i="43"/>
  <c r="J87" i="43"/>
  <c r="I87" i="43"/>
  <c r="H87" i="43"/>
  <c r="D70" i="43"/>
  <c r="D117" i="43" s="1"/>
  <c r="D188" i="43" s="1"/>
  <c r="D232" i="43" s="1"/>
  <c r="AS57" i="43"/>
  <c r="AS56" i="43"/>
  <c r="AS55" i="43"/>
  <c r="AQ48" i="43"/>
  <c r="AP48" i="43"/>
  <c r="AO48" i="43"/>
  <c r="AO391" i="43" s="1"/>
  <c r="AN48" i="43"/>
  <c r="AM48" i="43"/>
  <c r="AM391" i="43" s="1"/>
  <c r="AL48" i="43"/>
  <c r="AK48" i="43"/>
  <c r="AJ48" i="43"/>
  <c r="AI48" i="43"/>
  <c r="AH48" i="43"/>
  <c r="AG48" i="43"/>
  <c r="AG391" i="43" s="1"/>
  <c r="AF48" i="43"/>
  <c r="AE48" i="43"/>
  <c r="AE391" i="43" s="1"/>
  <c r="AD48" i="43"/>
  <c r="AC48" i="43"/>
  <c r="AB48" i="43"/>
  <c r="AA48" i="43"/>
  <c r="Z48" i="43"/>
  <c r="Y48" i="43"/>
  <c r="Y391" i="43" s="1"/>
  <c r="X48" i="43"/>
  <c r="W48" i="43"/>
  <c r="W391" i="43" s="1"/>
  <c r="V48" i="43"/>
  <c r="U48" i="43"/>
  <c r="T48" i="43"/>
  <c r="S48" i="43"/>
  <c r="R48" i="43"/>
  <c r="Q48" i="43"/>
  <c r="Q391" i="43" s="1"/>
  <c r="P48" i="43"/>
  <c r="O48" i="43"/>
  <c r="O391" i="43" s="1"/>
  <c r="N48" i="43"/>
  <c r="M48" i="43"/>
  <c r="L48" i="43"/>
  <c r="F48" i="43"/>
  <c r="E48" i="43"/>
  <c r="D48" i="43"/>
  <c r="K45" i="43"/>
  <c r="J45" i="43"/>
  <c r="I45" i="43"/>
  <c r="H45" i="43"/>
  <c r="K44" i="43"/>
  <c r="J44" i="43"/>
  <c r="I44" i="43"/>
  <c r="H44" i="43"/>
  <c r="K43" i="43"/>
  <c r="J43" i="43"/>
  <c r="I43" i="43"/>
  <c r="H43" i="43"/>
  <c r="P391" i="43" l="1"/>
  <c r="T391" i="43"/>
  <c r="X391" i="43"/>
  <c r="AB391" i="43"/>
  <c r="AF391" i="43"/>
  <c r="AJ391" i="43"/>
  <c r="AN391" i="43"/>
  <c r="V391" i="43"/>
  <c r="AD391" i="43"/>
  <c r="AL391" i="43"/>
  <c r="N391" i="43"/>
  <c r="R391" i="43"/>
  <c r="Z391" i="43"/>
  <c r="AH391" i="43"/>
  <c r="AP391" i="43"/>
  <c r="S391" i="43"/>
  <c r="P392" i="43" s="1"/>
  <c r="AA391" i="43"/>
  <c r="AI391" i="43"/>
  <c r="AQ391" i="43"/>
  <c r="L391" i="43"/>
  <c r="L348" i="43"/>
  <c r="H188" i="44"/>
  <c r="M391" i="43"/>
  <c r="U391" i="43"/>
  <c r="AC391" i="43"/>
  <c r="AK391" i="43"/>
  <c r="L350" i="43"/>
  <c r="AS350" i="43" s="1"/>
  <c r="L393" i="43"/>
  <c r="AS393" i="43" s="1"/>
  <c r="L352" i="43"/>
  <c r="AS352" i="43" s="1"/>
  <c r="L395" i="43"/>
  <c r="AS395" i="43" s="1"/>
  <c r="M305" i="43"/>
  <c r="M348" i="43"/>
  <c r="U305" i="43"/>
  <c r="U348" i="43"/>
  <c r="AC305" i="43"/>
  <c r="AC348" i="43"/>
  <c r="AG305" i="43"/>
  <c r="AG348" i="43"/>
  <c r="AO305" i="43"/>
  <c r="AO348" i="43"/>
  <c r="AJ348" i="43"/>
  <c r="N348" i="43"/>
  <c r="V348" i="43"/>
  <c r="AD348" i="43"/>
  <c r="AL348" i="43"/>
  <c r="S348" i="43"/>
  <c r="AA348" i="43"/>
  <c r="AI348" i="43"/>
  <c r="AQ348" i="43"/>
  <c r="Q305" i="43"/>
  <c r="Q348" i="43"/>
  <c r="Y305" i="43"/>
  <c r="Y348" i="43"/>
  <c r="AK305" i="43"/>
  <c r="AK348" i="43"/>
  <c r="R348" i="43"/>
  <c r="Z348" i="43"/>
  <c r="AH348" i="43"/>
  <c r="AP348" i="43"/>
  <c r="O348" i="43"/>
  <c r="W348" i="43"/>
  <c r="AE348" i="43"/>
  <c r="AM348" i="43"/>
  <c r="P348" i="43"/>
  <c r="T348" i="43"/>
  <c r="X348" i="43"/>
  <c r="AB348" i="43"/>
  <c r="AF348" i="43"/>
  <c r="AN348" i="43"/>
  <c r="AS264" i="43"/>
  <c r="L307" i="43"/>
  <c r="AS307" i="43" s="1"/>
  <c r="N305" i="43"/>
  <c r="V305" i="43"/>
  <c r="AD305" i="43"/>
  <c r="AL305" i="43"/>
  <c r="O305" i="43"/>
  <c r="W305" i="43"/>
  <c r="AA305" i="43"/>
  <c r="AE305" i="43"/>
  <c r="AI305" i="43"/>
  <c r="AM305" i="43"/>
  <c r="AQ305" i="43"/>
  <c r="AS266" i="43"/>
  <c r="L309" i="43"/>
  <c r="AS309" i="43" s="1"/>
  <c r="R305" i="43"/>
  <c r="Z305" i="43"/>
  <c r="AH305" i="43"/>
  <c r="AP305" i="43"/>
  <c r="S305" i="43"/>
  <c r="D279" i="43"/>
  <c r="D322" i="43" s="1"/>
  <c r="D365" i="43" s="1"/>
  <c r="L305" i="43"/>
  <c r="P305" i="43"/>
  <c r="T305" i="43"/>
  <c r="X305" i="43"/>
  <c r="AB305" i="43"/>
  <c r="AF305" i="43"/>
  <c r="AJ305" i="43"/>
  <c r="AN305" i="43"/>
  <c r="AE53" i="43"/>
  <c r="AM53" i="43"/>
  <c r="O53" i="43"/>
  <c r="D53" i="43"/>
  <c r="N53" i="43"/>
  <c r="Z100" i="43"/>
  <c r="AD53" i="43"/>
  <c r="G89" i="43"/>
  <c r="G90" i="43"/>
  <c r="G92" i="43"/>
  <c r="G93" i="43"/>
  <c r="G165" i="43"/>
  <c r="G87" i="43"/>
  <c r="G91" i="43"/>
  <c r="I95" i="43"/>
  <c r="K48" i="43"/>
  <c r="J48" i="43"/>
  <c r="P344" i="43"/>
  <c r="T344" i="43"/>
  <c r="AF344" i="43"/>
  <c r="AJ344" i="43"/>
  <c r="AN344" i="43"/>
  <c r="F100" i="43"/>
  <c r="S172" i="43"/>
  <c r="AI172" i="43"/>
  <c r="AQ172" i="43"/>
  <c r="O172" i="43"/>
  <c r="AA172" i="43"/>
  <c r="AE172" i="43"/>
  <c r="AM172" i="43"/>
  <c r="L211" i="43"/>
  <c r="AB211" i="43"/>
  <c r="L100" i="43"/>
  <c r="T262" i="43"/>
  <c r="AF100" i="43"/>
  <c r="V172" i="43"/>
  <c r="AD172" i="43"/>
  <c r="AL172" i="43"/>
  <c r="G136" i="43"/>
  <c r="L168" i="43"/>
  <c r="AJ168" i="43"/>
  <c r="X344" i="43"/>
  <c r="AP215" i="43"/>
  <c r="P211" i="43"/>
  <c r="AF211" i="43"/>
  <c r="K167" i="43"/>
  <c r="O215" i="43"/>
  <c r="W215" i="43"/>
  <c r="AE215" i="43"/>
  <c r="S53" i="43"/>
  <c r="AI53" i="43"/>
  <c r="AM215" i="43"/>
  <c r="AS219" i="43"/>
  <c r="L258" i="43"/>
  <c r="P258" i="43"/>
  <c r="T258" i="43"/>
  <c r="X258" i="43"/>
  <c r="AB258" i="43"/>
  <c r="AF258" i="43"/>
  <c r="AJ258" i="43"/>
  <c r="AN258" i="43"/>
  <c r="R262" i="43"/>
  <c r="G45" i="43"/>
  <c r="W53" i="43"/>
  <c r="W100" i="43" s="1"/>
  <c r="G166" i="43"/>
  <c r="F172" i="43"/>
  <c r="AD262" i="43"/>
  <c r="U215" i="43"/>
  <c r="AC215" i="43"/>
  <c r="N172" i="43"/>
  <c r="R53" i="43"/>
  <c r="AH53" i="43"/>
  <c r="L172" i="43"/>
  <c r="P172" i="43"/>
  <c r="T172" i="43"/>
  <c r="AB172" i="43"/>
  <c r="AF172" i="43"/>
  <c r="AJ172" i="43"/>
  <c r="AB96" i="43"/>
  <c r="G135" i="43"/>
  <c r="T211" i="43"/>
  <c r="X211" i="43"/>
  <c r="AJ211" i="43"/>
  <c r="AN211" i="43"/>
  <c r="L218" i="43"/>
  <c r="AS175" i="43"/>
  <c r="P215" i="43"/>
  <c r="P49" i="43"/>
  <c r="P262" i="43"/>
  <c r="X262" i="43"/>
  <c r="X215" i="43"/>
  <c r="AJ262" i="43"/>
  <c r="AJ49" i="43"/>
  <c r="J95" i="43"/>
  <c r="AS103" i="43"/>
  <c r="D215" i="43"/>
  <c r="H48" i="43"/>
  <c r="T49" i="43"/>
  <c r="AN49" i="43"/>
  <c r="X53" i="43"/>
  <c r="AN53" i="43"/>
  <c r="X96" i="43"/>
  <c r="AN96" i="43"/>
  <c r="L96" i="43"/>
  <c r="AF96" i="43"/>
  <c r="R100" i="43"/>
  <c r="AH100" i="43"/>
  <c r="AP100" i="43"/>
  <c r="J167" i="43"/>
  <c r="I167" i="43"/>
  <c r="AB168" i="43"/>
  <c r="X172" i="43"/>
  <c r="AN172" i="43"/>
  <c r="AS217" i="43"/>
  <c r="AS174" i="43"/>
  <c r="AH262" i="43"/>
  <c r="I48" i="43"/>
  <c r="L215" i="43"/>
  <c r="T215" i="43"/>
  <c r="AB215" i="43"/>
  <c r="AB262" i="43"/>
  <c r="AF262" i="43"/>
  <c r="AF215" i="43"/>
  <c r="AF49" i="43"/>
  <c r="AN262" i="43"/>
  <c r="AN215" i="43"/>
  <c r="L49" i="43"/>
  <c r="L53" i="43"/>
  <c r="AB53" i="43"/>
  <c r="E100" i="43"/>
  <c r="P100" i="43"/>
  <c r="X100" i="43"/>
  <c r="AN100" i="43"/>
  <c r="T168" i="43"/>
  <c r="E215" i="43"/>
  <c r="M215" i="43"/>
  <c r="G43" i="43"/>
  <c r="N262" i="43"/>
  <c r="N215" i="43"/>
  <c r="R215" i="43"/>
  <c r="V262" i="43"/>
  <c r="V215" i="43"/>
  <c r="Z215" i="43"/>
  <c r="AD215" i="43"/>
  <c r="AL215" i="43"/>
  <c r="X49" i="43"/>
  <c r="T53" i="43"/>
  <c r="Z53" i="43"/>
  <c r="AJ53" i="43"/>
  <c r="AP53" i="43"/>
  <c r="K95" i="43"/>
  <c r="H95" i="43"/>
  <c r="M172" i="43"/>
  <c r="Q172" i="43"/>
  <c r="Q100" i="43"/>
  <c r="U172" i="43"/>
  <c r="Y172" i="43"/>
  <c r="Y100" i="43"/>
  <c r="AC172" i="43"/>
  <c r="AC100" i="43"/>
  <c r="AG172" i="43"/>
  <c r="AG100" i="43"/>
  <c r="AK172" i="43"/>
  <c r="AK100" i="43"/>
  <c r="AO172" i="43"/>
  <c r="AO100" i="43"/>
  <c r="P96" i="43"/>
  <c r="AJ96" i="43"/>
  <c r="M100" i="43"/>
  <c r="AB100" i="43"/>
  <c r="AJ100" i="43"/>
  <c r="R172" i="43"/>
  <c r="Z172" i="43"/>
  <c r="AH172" i="43"/>
  <c r="AP172" i="43"/>
  <c r="Q215" i="43"/>
  <c r="Y215" i="43"/>
  <c r="AH215" i="43"/>
  <c r="L262" i="43"/>
  <c r="W262" i="43"/>
  <c r="AL262" i="43"/>
  <c r="G44" i="43"/>
  <c r="F262" i="43"/>
  <c r="F391" i="43" s="1"/>
  <c r="F215" i="43"/>
  <c r="O100" i="43"/>
  <c r="S262" i="43"/>
  <c r="S100" i="43"/>
  <c r="AA262" i="43"/>
  <c r="AA100" i="43"/>
  <c r="AE262" i="43"/>
  <c r="AE100" i="43"/>
  <c r="AI262" i="43"/>
  <c r="AI100" i="43"/>
  <c r="AI215" i="43"/>
  <c r="AM262" i="43"/>
  <c r="AM100" i="43"/>
  <c r="AQ262" i="43"/>
  <c r="AQ215" i="43"/>
  <c r="AQ100" i="43"/>
  <c r="AB49" i="43"/>
  <c r="F53" i="43"/>
  <c r="P53" i="43"/>
  <c r="V53" i="43"/>
  <c r="V100" i="43" s="1"/>
  <c r="AA53" i="43"/>
  <c r="AF53" i="43"/>
  <c r="AL53" i="43"/>
  <c r="AQ53" i="43"/>
  <c r="G88" i="43"/>
  <c r="T96" i="43"/>
  <c r="D100" i="43"/>
  <c r="N100" i="43"/>
  <c r="AD100" i="43"/>
  <c r="AL100" i="43"/>
  <c r="H167" i="43"/>
  <c r="G134" i="43"/>
  <c r="AS167" i="43"/>
  <c r="P168" i="43"/>
  <c r="X168" i="43"/>
  <c r="AF168" i="43"/>
  <c r="AN168" i="43"/>
  <c r="D172" i="43"/>
  <c r="S215" i="43"/>
  <c r="AA215" i="43"/>
  <c r="AJ215" i="43"/>
  <c r="D262" i="43"/>
  <c r="D391" i="43" s="1"/>
  <c r="O262" i="43"/>
  <c r="Z262" i="43"/>
  <c r="AP262" i="43"/>
  <c r="W172" i="43"/>
  <c r="E262" i="43"/>
  <c r="E391" i="43" s="1"/>
  <c r="M262" i="43"/>
  <c r="Q262" i="43"/>
  <c r="U262" i="43"/>
  <c r="Y262" i="43"/>
  <c r="AC262" i="43"/>
  <c r="AG262" i="43"/>
  <c r="AG215" i="43"/>
  <c r="AK262" i="43"/>
  <c r="AK215" i="43"/>
  <c r="AO262" i="43"/>
  <c r="AO215" i="43"/>
  <c r="E53" i="43"/>
  <c r="M53" i="43"/>
  <c r="Q53" i="43"/>
  <c r="U53" i="43"/>
  <c r="U100" i="43" s="1"/>
  <c r="Y53" i="43"/>
  <c r="AC53" i="43"/>
  <c r="AG53" i="43"/>
  <c r="AK53" i="43"/>
  <c r="AO53" i="43"/>
  <c r="E172" i="43"/>
  <c r="L344" i="43"/>
  <c r="AB344" i="43"/>
  <c r="AF392" i="43" l="1"/>
  <c r="AN392" i="43"/>
  <c r="AB392" i="43"/>
  <c r="X392" i="43"/>
  <c r="AJ392" i="43"/>
  <c r="T392" i="43"/>
  <c r="L392" i="43"/>
  <c r="D305" i="43"/>
  <c r="D348" i="43"/>
  <c r="E305" i="43"/>
  <c r="E348" i="43"/>
  <c r="F305" i="43"/>
  <c r="F348" i="43"/>
  <c r="AN306" i="43"/>
  <c r="AF306" i="43"/>
  <c r="X306" i="43"/>
  <c r="P306" i="43"/>
  <c r="AJ306" i="43"/>
  <c r="AB306" i="43"/>
  <c r="T306" i="43"/>
  <c r="L306" i="43"/>
  <c r="K53" i="43"/>
  <c r="J53" i="43"/>
  <c r="AS218" i="43"/>
  <c r="L265" i="43"/>
  <c r="J100" i="43"/>
  <c r="L173" i="43"/>
  <c r="AB173" i="43"/>
  <c r="T173" i="43"/>
  <c r="G167" i="43"/>
  <c r="T263" i="43"/>
  <c r="AF101" i="43"/>
  <c r="AJ173" i="43"/>
  <c r="AB54" i="43"/>
  <c r="K262" i="43"/>
  <c r="K391" i="43" s="1"/>
  <c r="P173" i="43"/>
  <c r="K100" i="43"/>
  <c r="G95" i="43"/>
  <c r="L101" i="43"/>
  <c r="AF173" i="43"/>
  <c r="P101" i="43"/>
  <c r="AB263" i="43"/>
  <c r="AB349" i="43"/>
  <c r="AF216" i="43"/>
  <c r="T349" i="43"/>
  <c r="X263" i="43"/>
  <c r="P349" i="43"/>
  <c r="P54" i="43"/>
  <c r="AJ54" i="43"/>
  <c r="AN216" i="43"/>
  <c r="AN349" i="43"/>
  <c r="AF263" i="43"/>
  <c r="AB216" i="43"/>
  <c r="T216" i="43"/>
  <c r="L216" i="43"/>
  <c r="I262" i="43"/>
  <c r="I391" i="43" s="1"/>
  <c r="I172" i="43"/>
  <c r="I53" i="43"/>
  <c r="I100" i="43"/>
  <c r="I215" i="43"/>
  <c r="AJ349" i="43"/>
  <c r="J262" i="43"/>
  <c r="J391" i="43" s="1"/>
  <c r="K172" i="43"/>
  <c r="L349" i="43"/>
  <c r="X173" i="43"/>
  <c r="X54" i="43"/>
  <c r="AF54" i="43"/>
  <c r="AJ101" i="43"/>
  <c r="J215" i="43"/>
  <c r="G48" i="43"/>
  <c r="AN101" i="43"/>
  <c r="AJ263" i="43"/>
  <c r="X349" i="43"/>
  <c r="P216" i="43"/>
  <c r="AJ216" i="43"/>
  <c r="L263" i="43"/>
  <c r="J172" i="43"/>
  <c r="AB101" i="43"/>
  <c r="T100" i="43"/>
  <c r="T101" i="43" s="1"/>
  <c r="T54" i="43"/>
  <c r="X101" i="43"/>
  <c r="L54" i="43"/>
  <c r="AN263" i="43"/>
  <c r="AF349" i="43"/>
  <c r="AN173" i="43"/>
  <c r="AN54" i="43"/>
  <c r="H262" i="43"/>
  <c r="H391" i="43" s="1"/>
  <c r="H215" i="43"/>
  <c r="H100" i="43"/>
  <c r="H172" i="43"/>
  <c r="H53" i="43"/>
  <c r="X216" i="43"/>
  <c r="P263" i="43"/>
  <c r="K215" i="43"/>
  <c r="AS392" i="43" l="1"/>
  <c r="L351" i="43"/>
  <c r="AS351" i="43" s="1"/>
  <c r="L394" i="43"/>
  <c r="AS394" i="43" s="1"/>
  <c r="H305" i="43"/>
  <c r="H348" i="43"/>
  <c r="J305" i="43"/>
  <c r="J348" i="43"/>
  <c r="I305" i="43"/>
  <c r="I348" i="43"/>
  <c r="K305" i="43"/>
  <c r="K348" i="43"/>
  <c r="AS265" i="43"/>
  <c r="L308" i="43"/>
  <c r="AS308" i="43" s="1"/>
  <c r="AS306" i="43"/>
  <c r="G172" i="43"/>
  <c r="AS173" i="43"/>
  <c r="AS101" i="43"/>
  <c r="AS54" i="43"/>
  <c r="AS263" i="43"/>
  <c r="AS349" i="43"/>
  <c r="G100" i="43"/>
  <c r="G262" i="43"/>
  <c r="G391" i="43" s="1"/>
  <c r="G53" i="43"/>
  <c r="G215" i="43"/>
  <c r="AS216" i="43"/>
  <c r="G305" i="43" l="1"/>
  <c r="G348" i="43"/>
</calcChain>
</file>

<file path=xl/sharedStrings.xml><?xml version="1.0" encoding="utf-8"?>
<sst xmlns="http://schemas.openxmlformats.org/spreadsheetml/2006/main" count="1716" uniqueCount="364">
  <si>
    <t>KIERUNEK:</t>
  </si>
  <si>
    <t>Pozycja planu</t>
  </si>
  <si>
    <t>NAZWA PRZEDMIOTU</t>
  </si>
  <si>
    <t>Liczba</t>
  </si>
  <si>
    <t>GODZINY</t>
  </si>
  <si>
    <t>ROZKŁAD  ZAJĘĆ  w  SEMESTRZE</t>
  </si>
  <si>
    <t>Razem</t>
  </si>
  <si>
    <t>w tym</t>
  </si>
  <si>
    <t>egza-mi-nów</t>
  </si>
  <si>
    <t>zali-czeń</t>
  </si>
  <si>
    <t>W</t>
  </si>
  <si>
    <t>Ć</t>
  </si>
  <si>
    <t xml:space="preserve">L </t>
  </si>
  <si>
    <t>L</t>
  </si>
  <si>
    <t>A.</t>
  </si>
  <si>
    <t>PRZEDMIOTY  OGÓLNE</t>
  </si>
  <si>
    <t>1.</t>
  </si>
  <si>
    <t>2.</t>
  </si>
  <si>
    <t>3.</t>
  </si>
  <si>
    <t>4.</t>
  </si>
  <si>
    <t>5.</t>
  </si>
  <si>
    <t xml:space="preserve">RAZEM     </t>
  </si>
  <si>
    <t>PODSUMOWANIE  ARKUSZA  1</t>
  </si>
  <si>
    <t xml:space="preserve">Liczba:  </t>
  </si>
  <si>
    <t>egzaminów</t>
  </si>
  <si>
    <t>zaliczeń</t>
  </si>
  <si>
    <t>Legenda:</t>
  </si>
  <si>
    <t xml:space="preserve">W </t>
  </si>
  <si>
    <t xml:space="preserve"> - wykład</t>
  </si>
  <si>
    <t xml:space="preserve">Ć </t>
  </si>
  <si>
    <t xml:space="preserve"> - ćwiczenia audytoryjne</t>
  </si>
  <si>
    <t xml:space="preserve"> - ćwiczenia laboratoryjne, lektorat języków obcych</t>
  </si>
  <si>
    <t xml:space="preserve">P </t>
  </si>
  <si>
    <t xml:space="preserve"> - ćwiczenia projektowe</t>
  </si>
  <si>
    <t>S</t>
  </si>
  <si>
    <t xml:space="preserve"> - seminarium</t>
  </si>
  <si>
    <t xml:space="preserve">T </t>
  </si>
  <si>
    <t xml:space="preserve"> - zajęcia terenowe</t>
  </si>
  <si>
    <t>ARKUSZ 1</t>
  </si>
  <si>
    <t>Pozycja     planu</t>
  </si>
  <si>
    <t>B.</t>
  </si>
  <si>
    <t>PRZEDMIOTY  PODSTAWOWE</t>
  </si>
  <si>
    <t>6.</t>
  </si>
  <si>
    <t>7.</t>
  </si>
  <si>
    <t>8.</t>
  </si>
  <si>
    <t>9.</t>
  </si>
  <si>
    <t>10.</t>
  </si>
  <si>
    <t>PODSUMOWANIE  ARKUSZA  1+2</t>
  </si>
  <si>
    <t>ARKUSZ 2</t>
  </si>
  <si>
    <t>ROZKŁAD  ZAJĘĆ  w SEMESTRZE</t>
  </si>
  <si>
    <t>C.</t>
  </si>
  <si>
    <t>PRZEDMIOTY  KIERUNKOWE</t>
  </si>
  <si>
    <t>PODSUMOWANIE  ARKUSZA  1+2+3</t>
  </si>
  <si>
    <t>ARKUSZ 3</t>
  </si>
  <si>
    <t>ARKUSZ 4</t>
  </si>
  <si>
    <t>P / S</t>
  </si>
  <si>
    <t>UWAGI:</t>
  </si>
  <si>
    <t>w BYDGOSZCZY</t>
  </si>
  <si>
    <t>P/S</t>
  </si>
  <si>
    <t xml:space="preserve"> - egzamin</t>
  </si>
  <si>
    <t>pkt. ECTS</t>
  </si>
  <si>
    <t>UNIWERSYTET TECHNOLOGICZNO-PRZYRODNICZY</t>
  </si>
  <si>
    <t>SUMA</t>
  </si>
  <si>
    <t>FORMA STUDIÓW:</t>
  </si>
  <si>
    <t>POZIOM STUDIÓW:</t>
  </si>
  <si>
    <t>BUDOWNICTWO</t>
  </si>
  <si>
    <t>11.</t>
  </si>
  <si>
    <t>12.</t>
  </si>
  <si>
    <t>13.</t>
  </si>
  <si>
    <t>14.</t>
  </si>
  <si>
    <t>15.</t>
  </si>
  <si>
    <t>16.</t>
  </si>
  <si>
    <t>17.</t>
  </si>
  <si>
    <t>Bezpieczeństwo pracy i ergonomia</t>
  </si>
  <si>
    <t>Prawo w budownictwie</t>
  </si>
  <si>
    <t>Fizyka</t>
  </si>
  <si>
    <t>Chemia</t>
  </si>
  <si>
    <t>Geologia</t>
  </si>
  <si>
    <t>Mechanika teoretyczna</t>
  </si>
  <si>
    <t>Metody obliczeniowe</t>
  </si>
  <si>
    <t>Geometria wykreślna</t>
  </si>
  <si>
    <t>Rysunek techniczny</t>
  </si>
  <si>
    <t>Wytrzymałość materiałów</t>
  </si>
  <si>
    <t>Mechanika budowli</t>
  </si>
  <si>
    <t>Budownictwo ogólne</t>
  </si>
  <si>
    <t>Fundamentowanie</t>
  </si>
  <si>
    <t>Budownictwo komunikacyjne</t>
  </si>
  <si>
    <t>Fizyka budowli</t>
  </si>
  <si>
    <t>Hydraulika i hydrologia</t>
  </si>
  <si>
    <t>18.</t>
  </si>
  <si>
    <t>19.</t>
  </si>
  <si>
    <t>Ekonomika budownictwa</t>
  </si>
  <si>
    <t>Metody komputerowe</t>
  </si>
  <si>
    <t>Seminarium dyplomowe</t>
  </si>
  <si>
    <t>20.</t>
  </si>
  <si>
    <t>Nawierzchnie drogowe</t>
  </si>
  <si>
    <t>Budownictwo drewniane</t>
  </si>
  <si>
    <t>Pomiary inżynierskie</t>
  </si>
  <si>
    <t xml:space="preserve">Matematyka </t>
  </si>
  <si>
    <t>Statystyka stosowana</t>
  </si>
  <si>
    <t>Technologia betonów i zapraw</t>
  </si>
  <si>
    <t>21.</t>
  </si>
  <si>
    <t xml:space="preserve">IM. J. i  J. ŚNIADECKICH </t>
  </si>
  <si>
    <t>ARKUSZ 5</t>
  </si>
  <si>
    <t>ARKUSZ 6</t>
  </si>
  <si>
    <t>Mechanika gruntów</t>
  </si>
  <si>
    <t>PODSUMOWANIE  ARKUSZA  1+2+3+4</t>
  </si>
  <si>
    <t xml:space="preserve">Geodezja </t>
  </si>
  <si>
    <t>Praktyka zawodowa</t>
  </si>
  <si>
    <t>Praktyka przeddyplomowa</t>
  </si>
  <si>
    <t>PROFIL:</t>
  </si>
  <si>
    <t>Przygotowanie i złożenie pracy dyplomowej oraz przygotowanie do egzaminu dyplomowego</t>
  </si>
  <si>
    <t>Komputerowe wspomaganie projektowania</t>
  </si>
  <si>
    <t>D1.1</t>
  </si>
  <si>
    <t>D1.2</t>
  </si>
  <si>
    <t>Planowanie i projektowanie drogowej infrastruktury miejskiej</t>
  </si>
  <si>
    <t>Budowa i utrzymanie drogowej infrastuktury miejskiej</t>
  </si>
  <si>
    <t>Organizacja i zarządzanie drogami i ruchem drogowym w miastach</t>
  </si>
  <si>
    <t>Inżynieria drogowego ruchu miejskiego</t>
  </si>
  <si>
    <t>Planowanie i projektowanie drogowej infrastruktury zamiejskiej</t>
  </si>
  <si>
    <t>Budowa i utrzymanie drogowej infrastuktury zamiejskiej</t>
  </si>
  <si>
    <t>Organizacja i zarządzanie drogami i ruchem drogowym na drogach zamiejskich</t>
  </si>
  <si>
    <t>Inżynieria drogowego ruchu zamiejskiego</t>
  </si>
  <si>
    <t>Fundamentowanie II</t>
  </si>
  <si>
    <t>PODSUMOWANIE  ARKUSZA  1+2+3+4+5</t>
  </si>
  <si>
    <t>PODSUMOWANIE  ARKUSZA  1+2+3+4+5+6</t>
  </si>
  <si>
    <t>ARKUSZ 7</t>
  </si>
  <si>
    <t>Planowanie i projektowanie infrastruktury drogowej II</t>
  </si>
  <si>
    <t>Lotniska</t>
  </si>
  <si>
    <t>Inżynieria ruchu drogowego II</t>
  </si>
  <si>
    <t>ARKUSZ 8</t>
  </si>
  <si>
    <t>Kubaturowe konstrukcje stalowe</t>
  </si>
  <si>
    <t>Podstawy przedsiębiorczości</t>
  </si>
  <si>
    <t>STUDIA I STOPNIA (INŻYNIERSKIE)</t>
  </si>
  <si>
    <t>Zestaw</t>
  </si>
  <si>
    <t>Liczba godzin</t>
  </si>
  <si>
    <t>Punkty</t>
  </si>
  <si>
    <t>L.p.</t>
  </si>
  <si>
    <t>przedmiotów</t>
  </si>
  <si>
    <t>Nazwa przedmiotu</t>
  </si>
  <si>
    <t>kredytowe</t>
  </si>
  <si>
    <t>Strona</t>
  </si>
  <si>
    <t>(kod)</t>
  </si>
  <si>
    <t>wykłady</t>
  </si>
  <si>
    <t>ćwiczenia</t>
  </si>
  <si>
    <t>ECTS</t>
  </si>
  <si>
    <t>Rok 1 Semestr 1</t>
  </si>
  <si>
    <t>B.1</t>
  </si>
  <si>
    <t>B.3</t>
  </si>
  <si>
    <t>B.5</t>
  </si>
  <si>
    <t>B.6</t>
  </si>
  <si>
    <t>C.1</t>
  </si>
  <si>
    <t>C.3</t>
  </si>
  <si>
    <t>C.4</t>
  </si>
  <si>
    <t>C.16</t>
  </si>
  <si>
    <t>B.4</t>
  </si>
  <si>
    <t>Suma punktów kredytowych ECTS</t>
  </si>
  <si>
    <t xml:space="preserve"> (kod)</t>
  </si>
  <si>
    <t>Rok 1 Semestr 2</t>
  </si>
  <si>
    <t>A.4</t>
  </si>
  <si>
    <t>B.2</t>
  </si>
  <si>
    <t>C.2</t>
  </si>
  <si>
    <t>C.5</t>
  </si>
  <si>
    <t>C.8</t>
  </si>
  <si>
    <t>Rok 2 Semestr 3</t>
  </si>
  <si>
    <t>A.1</t>
  </si>
  <si>
    <t>A.3</t>
  </si>
  <si>
    <t>C.7</t>
  </si>
  <si>
    <t>C.9</t>
  </si>
  <si>
    <t>C.11</t>
  </si>
  <si>
    <t>C.12</t>
  </si>
  <si>
    <t>C.15</t>
  </si>
  <si>
    <t>Rok 2 Semestr 4</t>
  </si>
  <si>
    <t>C.13</t>
  </si>
  <si>
    <t>C.17</t>
  </si>
  <si>
    <t>C.18</t>
  </si>
  <si>
    <t>C.19</t>
  </si>
  <si>
    <t>Rok 3 Semestr 5</t>
  </si>
  <si>
    <t>B.7</t>
  </si>
  <si>
    <t>Rok 3 Semestr 6</t>
  </si>
  <si>
    <t>Rok 4 Semestr 7</t>
  </si>
  <si>
    <t>Podstawy kierowania procesem inwestycyjnym</t>
  </si>
  <si>
    <t>Szkieletowe konstrukcje drewniane</t>
  </si>
  <si>
    <t>Geodezja inżynieryjna</t>
  </si>
  <si>
    <t>E.1.2</t>
  </si>
  <si>
    <t>E.1.3</t>
  </si>
  <si>
    <t>E.2.1</t>
  </si>
  <si>
    <t>E.2.4</t>
  </si>
  <si>
    <t>E.2.5</t>
  </si>
  <si>
    <t>E.1.5</t>
  </si>
  <si>
    <t>E.2.2</t>
  </si>
  <si>
    <t>E.2.3</t>
  </si>
  <si>
    <t>E.3.1</t>
  </si>
  <si>
    <t>E.3.2</t>
  </si>
  <si>
    <t>E.3.4</t>
  </si>
  <si>
    <t>E.3.3</t>
  </si>
  <si>
    <t>E.3.5</t>
  </si>
  <si>
    <t>Inżynieria geotechniczna</t>
  </si>
  <si>
    <t>Technologia robót budowlanych</t>
  </si>
  <si>
    <t>PRZEDMIOTY OBIERALNE</t>
  </si>
  <si>
    <t>DLA STUDENTÓW, KTÓRZY WYBRALI PRZEDMIOTY OBIERALNE - BLOK E1</t>
  </si>
  <si>
    <t>DLA STUDENTÓW, KTÓRZY WYBRALI PRZEDMIOTY OBIERALNE - BLOK E2</t>
  </si>
  <si>
    <t>DLA STUDENTÓW, KTÓRZY WYBRALI PRZEDMIOTY OBIERALNE - BLOK E3</t>
  </si>
  <si>
    <t xml:space="preserve">Informacje ogólne o programie studiów </t>
  </si>
  <si>
    <t>PROFIL OGÓLNOAKADEMICKI</t>
  </si>
  <si>
    <t>łączna liczba godzin zajęć dydaktycznych</t>
  </si>
  <si>
    <t xml:space="preserve">godz. </t>
  </si>
  <si>
    <r>
      <t xml:space="preserve">liczba pkt. ECTS jaką student musi uzyskać w ramach zajęć z dziedziny nauk humanistycznych lub nauk społecznych
</t>
    </r>
    <r>
      <rPr>
        <sz val="9"/>
        <rFont val="Cambria"/>
        <family val="1"/>
        <charset val="238"/>
      </rPr>
      <t xml:space="preserve">(nie mniej niż 5 pkt. ECTS, nie dotyczy kierunków przyporządkowanych do dziedziny nauk humanistycznych lub nauk społecznych) </t>
    </r>
  </si>
  <si>
    <r>
      <t xml:space="preserve">liczba pkt. ECTS za zajęcia do wyboru 
</t>
    </r>
    <r>
      <rPr>
        <sz val="9"/>
        <rFont val="Cambria"/>
        <family val="1"/>
        <charset val="238"/>
      </rPr>
      <t>(nie mniej niż 30% z ogólnej liczby pkt. ECTS)</t>
    </r>
  </si>
  <si>
    <r>
      <t xml:space="preserve">zajęcia związane z prowadzoną w uczelni działalnością naukową w dyscyplinie / dyscyplinach, do których przyporządkowano kierunek studiów </t>
    </r>
    <r>
      <rPr>
        <u/>
        <sz val="12"/>
        <rFont val="Cambria"/>
        <family val="1"/>
        <charset val="238"/>
      </rPr>
      <t xml:space="preserve">wskazać wyłącznie dla kierunku o profilu ogólnoakademickim
</t>
    </r>
    <r>
      <rPr>
        <sz val="9"/>
        <rFont val="Cambria"/>
        <family val="1"/>
        <charset val="238"/>
      </rPr>
      <t xml:space="preserve">(ponad 50% z ogólnej liczby pkt. ECTS) </t>
    </r>
  </si>
  <si>
    <r>
      <t xml:space="preserve">zajęcia kształtujące umiejętności praktyczne </t>
    </r>
    <r>
      <rPr>
        <u/>
        <sz val="12"/>
        <rFont val="Cambria"/>
        <family val="1"/>
        <charset val="238"/>
      </rPr>
      <t xml:space="preserve">wskazać wyłacznie dla kierunku o profilu praktycznym 
</t>
    </r>
    <r>
      <rPr>
        <sz val="12"/>
        <rFont val="Cambria"/>
        <family val="1"/>
        <charset val="238"/>
      </rPr>
      <t xml:space="preserve">
</t>
    </r>
    <r>
      <rPr>
        <sz val="9"/>
        <rFont val="Cambria"/>
        <family val="1"/>
        <charset val="238"/>
      </rPr>
      <t xml:space="preserve">(ponad 50% z ogólnej liczby pkt. ECTS) </t>
    </r>
  </si>
  <si>
    <t>…………………..</t>
  </si>
  <si>
    <t>pieczątka uczelni</t>
  </si>
  <si>
    <t>Liczba godzin w semestrze</t>
  </si>
  <si>
    <t>-</t>
  </si>
  <si>
    <t>w semestrze</t>
  </si>
  <si>
    <t>Semestr</t>
  </si>
  <si>
    <t>Przedmioty</t>
  </si>
  <si>
    <t>Suma końcowa</t>
  </si>
  <si>
    <t>Planowanie i projektowanie drogowej infrastruktury miejskiej/Planowanie i projektowanie drogowej infrastruktury zamiejskiej</t>
  </si>
  <si>
    <t>Budowa i utrzymanie drogowej infrastuktury miejskiej/Budowa i utrzymanie drogowej infrastuktury zamiejskiej</t>
  </si>
  <si>
    <t>Organizacja i zarządzanie drogami i ruchem drogowym w miastach/Organizacja i zarządzanie drogami i ruchem drogowym na drogach zamiejskich</t>
  </si>
  <si>
    <t>Inżynieria drogowego ruchu miejskiego/Inżynieria drogowego ruchu zamiejskiego</t>
  </si>
  <si>
    <t>Fundamentowanie II/Inżynieria geotechniczna</t>
  </si>
  <si>
    <t>Pomiary inżynierskie/Geodezja inżynieryjna</t>
  </si>
  <si>
    <t>Konstrukcje betonowe II/Kubaturowe konstrukcje betonowe</t>
  </si>
  <si>
    <t>Budownictwo drewniane/Szkieletowe konstrukcje drewniane</t>
  </si>
  <si>
    <t>Język obcy 3)</t>
  </si>
  <si>
    <t>1 Suma</t>
  </si>
  <si>
    <t>2 Suma</t>
  </si>
  <si>
    <t>3 Suma</t>
  </si>
  <si>
    <t>4 Suma</t>
  </si>
  <si>
    <t>5 Suma</t>
  </si>
  <si>
    <t>6 Suma</t>
  </si>
  <si>
    <t>7 Suma</t>
  </si>
  <si>
    <t>Podstawy projektowania konstrukcji</t>
  </si>
  <si>
    <t>Organizacja robót budowlanych</t>
  </si>
  <si>
    <t>Podstawy BIM</t>
  </si>
  <si>
    <t>Elementy charakterystyki energetycznej budynków</t>
  </si>
  <si>
    <t>Systemy techniczne w budynkach NZEB</t>
  </si>
  <si>
    <t>Konstrukcje metalowe - podstawy</t>
  </si>
  <si>
    <t>Konstrukcje metalowe - elementy</t>
  </si>
  <si>
    <t>Metody komputerowe I</t>
  </si>
  <si>
    <t>Kosztorysownie w budownictwie</t>
  </si>
  <si>
    <t>Psychospołeczne aspekty sukcesu zawodowego</t>
  </si>
  <si>
    <t>Podstawy konstrukcji betonowych</t>
  </si>
  <si>
    <t>Konstrukcje betonowe - elementy</t>
  </si>
  <si>
    <t>Konstrukcje metalowe - obiekty/Kubaturowe konstrukcje stalowe</t>
  </si>
  <si>
    <t>Stalowe obiekty przemysłowe</t>
  </si>
  <si>
    <t>Wytrzymałość materiałów II</t>
  </si>
  <si>
    <t>Instalacje budowlane i OZE</t>
  </si>
  <si>
    <t>Prefabrykacja w budownictwie</t>
  </si>
  <si>
    <t>Eksploatacja obiektów budowlanych / Utrzymanie obiektów budowlanych</t>
  </si>
  <si>
    <t>Procedury projektowania i realizacji obiektów budowlanych</t>
  </si>
  <si>
    <t>Wyroby budowlane</t>
  </si>
  <si>
    <t>Projektowanie cieplne budynków NZEB</t>
  </si>
  <si>
    <t>Wyroby i systemy ochrony cieplnej i przeciwwilgociowej</t>
  </si>
  <si>
    <t>Metody doświadczalne w fizyce budowli</t>
  </si>
  <si>
    <t xml:space="preserve"> </t>
  </si>
  <si>
    <t>STUDIA PIERWSZEGO STOPNIA (4-letnie inżynierskie)</t>
  </si>
  <si>
    <t>STUDIA  NIESTACJONARNE</t>
  </si>
  <si>
    <r>
      <t>łączna liczba pkt. ECTS jaką student musi uzyskać w  ramach zajęć prowadzonych z bezpośrednim udziałem NA lub innych osób prowadzących zajęcia</t>
    </r>
    <r>
      <rPr>
        <sz val="10"/>
        <rFont val="Cambria"/>
        <family val="1"/>
        <charset val="238"/>
      </rPr>
      <t xml:space="preserve"> 
</t>
    </r>
    <r>
      <rPr>
        <sz val="9"/>
        <rFont val="Cambria"/>
        <family val="1"/>
        <charset val="238"/>
      </rPr>
      <t>(w przypadku studiów niestacjonarnych ponad 0,6x50%=30% z ogólnej liczby pkt. ECTS)</t>
    </r>
  </si>
  <si>
    <t xml:space="preserve">WYDZIAŁ BUDOWNICTWA, ARCHITEKTURY </t>
  </si>
  <si>
    <t>I INŻYNIERII ŚRODOWISKA</t>
  </si>
  <si>
    <t>STUDIA PIERWSZEGO STOPNIA (4-LETNIE INŻYNIERSKIE)</t>
  </si>
  <si>
    <t>STUDIA NIESTACJONARNE</t>
  </si>
  <si>
    <r>
      <t xml:space="preserve">sem. </t>
    </r>
    <r>
      <rPr>
        <b/>
        <sz val="10"/>
        <rFont val="Arial CE"/>
        <family val="2"/>
        <charset val="238"/>
      </rPr>
      <t>I</t>
    </r>
  </si>
  <si>
    <r>
      <t>sem.</t>
    </r>
    <r>
      <rPr>
        <b/>
        <sz val="10"/>
        <rFont val="Arial CE"/>
        <family val="2"/>
        <charset val="238"/>
      </rPr>
      <t xml:space="preserve"> II</t>
    </r>
  </si>
  <si>
    <r>
      <t>sem.</t>
    </r>
    <r>
      <rPr>
        <b/>
        <sz val="10"/>
        <rFont val="Arial CE"/>
        <family val="2"/>
        <charset val="238"/>
      </rPr>
      <t xml:space="preserve"> III</t>
    </r>
  </si>
  <si>
    <r>
      <t xml:space="preserve">sem. </t>
    </r>
    <r>
      <rPr>
        <b/>
        <sz val="10"/>
        <rFont val="Arial CE"/>
        <family val="2"/>
        <charset val="238"/>
      </rPr>
      <t>IV</t>
    </r>
  </si>
  <si>
    <r>
      <t xml:space="preserve">sem. </t>
    </r>
    <r>
      <rPr>
        <b/>
        <sz val="10"/>
        <rFont val="Arial CE"/>
        <family val="2"/>
        <charset val="238"/>
      </rPr>
      <t>V</t>
    </r>
  </si>
  <si>
    <r>
      <t xml:space="preserve">sem. </t>
    </r>
    <r>
      <rPr>
        <b/>
        <sz val="10"/>
        <rFont val="Arial CE"/>
        <family val="2"/>
        <charset val="238"/>
      </rPr>
      <t>VI</t>
    </r>
  </si>
  <si>
    <r>
      <t xml:space="preserve">sem. </t>
    </r>
    <r>
      <rPr>
        <b/>
        <sz val="10"/>
        <rFont val="Arial CE"/>
        <family val="2"/>
        <charset val="238"/>
      </rPr>
      <t>VII</t>
    </r>
  </si>
  <si>
    <r>
      <t xml:space="preserve">sem. </t>
    </r>
    <r>
      <rPr>
        <b/>
        <sz val="10"/>
        <rFont val="Arial CE"/>
        <family val="2"/>
        <charset val="238"/>
      </rPr>
      <t>VIII</t>
    </r>
  </si>
  <si>
    <r>
      <t xml:space="preserve">Język obcy </t>
    </r>
    <r>
      <rPr>
        <vertAlign val="superscript"/>
        <sz val="12"/>
        <rFont val="Arial CE"/>
        <charset val="238"/>
      </rPr>
      <t>3)</t>
    </r>
  </si>
  <si>
    <t>1. Studentów obowiązuje zaliczenie na ocenę wszystkich przedmiotów i praktyk oraz zdanie wszystkich egzaminów przewidzianych planem studiów</t>
  </si>
  <si>
    <r>
      <t xml:space="preserve">3. </t>
    </r>
    <r>
      <rPr>
        <b/>
        <sz val="11"/>
        <rFont val="Times New Roman CE"/>
        <family val="1"/>
        <charset val="238"/>
      </rPr>
      <t>Język obcy kontynuowany</t>
    </r>
    <r>
      <rPr>
        <sz val="11"/>
        <rFont val="Times New Roman CE"/>
        <family val="1"/>
        <charset val="238"/>
      </rPr>
      <t xml:space="preserve"> do wyboru: 1. Język  angielski,  2. Język niemiecki.</t>
    </r>
  </si>
  <si>
    <t>Matematyka</t>
  </si>
  <si>
    <t>Geodezja</t>
  </si>
  <si>
    <t>D1.</t>
  </si>
  <si>
    <t>D2.</t>
  </si>
  <si>
    <t>D.2.1</t>
  </si>
  <si>
    <t>D.2.2</t>
  </si>
  <si>
    <t>E1.</t>
  </si>
  <si>
    <t>E2.</t>
  </si>
  <si>
    <t>E3.</t>
  </si>
  <si>
    <t>NIESTACJONARNE</t>
  </si>
  <si>
    <t>1. Plan studiów według semestrów</t>
  </si>
  <si>
    <t>A.5</t>
  </si>
  <si>
    <t>Praktyka przedyplomowa (4 tygodnie)</t>
  </si>
  <si>
    <t>E1.1</t>
  </si>
  <si>
    <t>Rok 4 Semestr 8</t>
  </si>
  <si>
    <t>E1.4</t>
  </si>
  <si>
    <t>E.1.6</t>
  </si>
  <si>
    <t>E.2.6</t>
  </si>
  <si>
    <t>E.3.6</t>
  </si>
  <si>
    <t>8 Suma</t>
  </si>
  <si>
    <t>Kosztorysowanie w budownictwie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</si>
  <si>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</si>
  <si>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</si>
  <si>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</si>
  <si>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</si>
  <si>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</si>
  <si>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</si>
  <si>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</si>
  <si>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</si>
  <si>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</si>
  <si>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</si>
  <si>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</si>
  <si>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</si>
  <si>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 xml:space="preserve">Eksploatacja obiektów budowlanych </t>
  </si>
  <si>
    <t>Utrzymanie obiektów budowlanych</t>
  </si>
  <si>
    <t>Konstrukcje metalowe - obiekty</t>
  </si>
  <si>
    <t>`</t>
  </si>
  <si>
    <t>5. Przedmioty obieralne z grupy E - studenci realizująjeden z wybranych modułów przedmiotów: E1 lub E2 lub E3</t>
  </si>
  <si>
    <t>6. Studentów obowiązuje napisanie i obrona pracy dyplomowej (15 punktów ECTS).</t>
  </si>
  <si>
    <t>PODSUMOWANIE  ARKUSZA  1+2+3+4+5+7</t>
  </si>
  <si>
    <t>PODSUMOWANIE  ARKUSZA  1+2+3+4+5+8</t>
  </si>
  <si>
    <r>
      <t xml:space="preserve">Obowiązuje od roku akademickiego:  </t>
    </r>
    <r>
      <rPr>
        <b/>
        <sz val="12"/>
        <rFont val="Times New Roman CE"/>
        <family val="1"/>
        <charset val="238"/>
      </rPr>
      <t>2020/2021</t>
    </r>
  </si>
  <si>
    <t>PLAN  STUDIÓW  NR  VIII</t>
  </si>
  <si>
    <t>Suma</t>
  </si>
  <si>
    <r>
      <t xml:space="preserve">2. Studentów obowiązuje odbycie: 1. 4-tygodniowej </t>
    </r>
    <r>
      <rPr>
        <b/>
        <sz val="11"/>
        <rFont val="Times New Roman CE"/>
        <family val="1"/>
        <charset val="238"/>
      </rPr>
      <t>praktyki zawodowej</t>
    </r>
    <r>
      <rPr>
        <sz val="11"/>
        <rFont val="Times New Roman CE"/>
        <family val="1"/>
        <charset val="238"/>
      </rPr>
      <t xml:space="preserve"> po II roku studiów (3 punkty ECTS) oraz 2. 4-tygodniowej </t>
    </r>
    <r>
      <rPr>
        <b/>
        <sz val="11"/>
        <rFont val="Times New Roman CE"/>
        <family val="1"/>
        <charset val="238"/>
      </rPr>
      <t xml:space="preserve">praktyki przeddyplomowej </t>
    </r>
    <r>
      <rPr>
        <sz val="11"/>
        <rFont val="Times New Roman CE"/>
        <family val="1"/>
        <charset val="238"/>
      </rPr>
      <t xml:space="preserve">po III roku studiów (2 punkty ECTS). </t>
    </r>
  </si>
  <si>
    <t>4. Przedmioty obieralne z grupy D - studenci realizują dwa z wybranych modułów przedmiotów: D1.1 lub D1.2, D2.1 lub D2.1</t>
  </si>
  <si>
    <t>KMKiMB</t>
  </si>
  <si>
    <t>KKB</t>
  </si>
  <si>
    <t>Konstrukcje betonowe - podstawy</t>
  </si>
  <si>
    <t>Konstrukcje betonowe - obiekty</t>
  </si>
  <si>
    <t>Konstrukcje betonowe  - hale</t>
  </si>
  <si>
    <t>Żelbetowe obiekty przemysłowe</t>
  </si>
  <si>
    <t>C.22</t>
  </si>
  <si>
    <t>C.23</t>
  </si>
  <si>
    <t>C.25</t>
  </si>
  <si>
    <t>C.32</t>
  </si>
  <si>
    <t>C.21</t>
  </si>
  <si>
    <t>C.14</t>
  </si>
  <si>
    <t>D.1.1.1/D.1.2.1</t>
  </si>
  <si>
    <t>D.1.1.2/D.1.2.2</t>
  </si>
  <si>
    <t>D.2.1.4/D.2.2.4</t>
  </si>
  <si>
    <t>C.6</t>
  </si>
  <si>
    <t>C.28</t>
  </si>
  <si>
    <t>C.31</t>
  </si>
  <si>
    <t>C.33</t>
  </si>
  <si>
    <t>D.1.1.3/D.1.2.3</t>
  </si>
  <si>
    <t>D.2.1.1/D.2.2.1</t>
  </si>
  <si>
    <t>D.2.1.2/D.2.2.2</t>
  </si>
  <si>
    <t>D.2.1.6/D.2.2.6</t>
  </si>
  <si>
    <t>C.26</t>
  </si>
  <si>
    <t>C.20</t>
  </si>
  <si>
    <t>D.2.1.3/D.2.2.3</t>
  </si>
  <si>
    <t>D.1.1.4/D.1.2.4</t>
  </si>
  <si>
    <t>C.27</t>
  </si>
  <si>
    <t>C.24</t>
  </si>
  <si>
    <t>C.30</t>
  </si>
  <si>
    <t>C.10</t>
  </si>
  <si>
    <t>D.2.1.5/D.2.2.5</t>
  </si>
  <si>
    <t>C.29</t>
  </si>
  <si>
    <t>A.2</t>
  </si>
  <si>
    <t>ZMIANA - MOSTY--&gt;PODSTAWY MOSTOWNICTWA</t>
  </si>
  <si>
    <t>Podstawy mostownictwa</t>
  </si>
  <si>
    <t>ZMIANA - MATEMATYKA -8 WYK.</t>
  </si>
  <si>
    <t>ZMIANA - FIZYKA +8 WYK.</t>
  </si>
  <si>
    <t>Metody komputerowe II</t>
  </si>
  <si>
    <t>Wytrzymałość materiałów I</t>
  </si>
  <si>
    <r>
      <t>Załącznik nr 1 do uch</t>
    </r>
    <r>
      <rPr>
        <sz val="10"/>
        <color theme="1"/>
        <rFont val="Arial CE"/>
        <charset val="238"/>
      </rPr>
      <t>wały nr 6/444</t>
    </r>
    <r>
      <rPr>
        <sz val="10"/>
        <rFont val="Arial CE"/>
        <charset val="238"/>
      </rPr>
      <t xml:space="preserve"> Senatu UTP z dnia 27 maja 2020 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</si>
</sst>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"/>
    <numFmt numFmtId="165" formatCode="#\."/>
    <numFmt numFmtId="166" formatCode="0;;;@"/>
  </numFmts>
  <fonts count="56" x14ac:knownFonts="1">
    <font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b/>
      <sz val="12"/>
      <name val="Arial CE"/>
      <family val="2"/>
      <charset val="238"/>
    </font>
    <font>
      <b/>
      <sz val="12"/>
      <name val="Arial CE"/>
      <charset val="238"/>
    </font>
    <font>
      <sz val="10"/>
      <name val="Cambria"/>
      <family val="1"/>
      <charset val="238"/>
    </font>
    <font>
      <b/>
      <sz val="18"/>
      <name val="Cambria"/>
      <family val="1"/>
      <charset val="238"/>
    </font>
    <font>
      <b/>
      <sz val="14"/>
      <name val="Cambria"/>
      <family val="1"/>
      <charset val="238"/>
    </font>
    <font>
      <sz val="12"/>
      <name val="Cambria"/>
      <family val="1"/>
      <charset val="238"/>
    </font>
    <font>
      <b/>
      <sz val="12"/>
      <name val="Cambria"/>
      <family val="1"/>
      <charset val="238"/>
    </font>
    <font>
      <sz val="16"/>
      <name val="Cambria"/>
      <family val="1"/>
      <charset val="238"/>
    </font>
    <font>
      <sz val="9"/>
      <name val="Cambria"/>
      <family val="1"/>
      <charset val="238"/>
    </font>
    <font>
      <u/>
      <sz val="12"/>
      <name val="Cambria"/>
      <family val="1"/>
      <charset val="238"/>
    </font>
    <font>
      <sz val="12"/>
      <name val="Cambria"/>
      <family val="1"/>
      <charset val="238"/>
      <scheme val="major"/>
    </font>
    <font>
      <sz val="10"/>
      <name val="Arial CE"/>
      <charset val="238"/>
    </font>
    <font>
      <sz val="12"/>
      <color rgb="FFFF0000"/>
      <name val="Arial CE"/>
      <family val="2"/>
      <charset val="238"/>
    </font>
    <font>
      <sz val="14"/>
      <name val="Cambria"/>
      <family val="1"/>
      <charset val="238"/>
    </font>
    <font>
      <sz val="16"/>
      <color rgb="FFFF0000"/>
      <name val="Cambria"/>
      <family val="1"/>
      <charset val="238"/>
    </font>
    <font>
      <sz val="12"/>
      <name val="Bookman Old Style"/>
      <family val="1"/>
      <charset val="238"/>
    </font>
    <font>
      <b/>
      <sz val="28"/>
      <name val="Bookman Old Style"/>
      <family val="1"/>
      <charset val="238"/>
    </font>
    <font>
      <sz val="10"/>
      <name val="Bookman Old Style"/>
      <family val="1"/>
      <charset val="238"/>
    </font>
    <font>
      <b/>
      <sz val="12"/>
      <name val="Bookman Old Style"/>
      <family val="1"/>
      <charset val="238"/>
    </font>
    <font>
      <sz val="12"/>
      <name val="Bookman Old Style"/>
      <family val="1"/>
    </font>
    <font>
      <b/>
      <sz val="28"/>
      <name val="Bookman Old Style"/>
      <family val="1"/>
    </font>
    <font>
      <b/>
      <sz val="12"/>
      <name val="Bookman Old Style"/>
      <family val="1"/>
    </font>
    <font>
      <b/>
      <sz val="28"/>
      <color indexed="10"/>
      <name val="Bookman Old Style"/>
      <family val="1"/>
      <charset val="238"/>
    </font>
    <font>
      <i/>
      <sz val="12"/>
      <name val="Bookman Old Style"/>
      <family val="1"/>
      <charset val="238"/>
    </font>
    <font>
      <i/>
      <sz val="12"/>
      <name val="Cambria"/>
      <family val="1"/>
      <charset val="238"/>
    </font>
    <font>
      <sz val="9"/>
      <name val="Arial CE"/>
      <charset val="238"/>
    </font>
    <font>
      <vertAlign val="superscript"/>
      <sz val="12"/>
      <name val="Arial CE"/>
      <family val="2"/>
      <charset val="238"/>
    </font>
    <font>
      <sz val="10"/>
      <name val="Arial CE"/>
      <family val="2"/>
      <charset val="238"/>
    </font>
    <font>
      <vertAlign val="superscript"/>
      <sz val="12"/>
      <name val="Arial CE"/>
      <charset val="238"/>
    </font>
    <font>
      <sz val="12"/>
      <name val="Arial CE"/>
      <charset val="238"/>
    </font>
    <font>
      <b/>
      <sz val="9"/>
      <name val="Arial CE"/>
      <family val="2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sz val="11"/>
      <name val="Times New Roman CE"/>
      <charset val="238"/>
    </font>
    <font>
      <sz val="10"/>
      <name val="Times New Roman CE"/>
      <charset val="238"/>
    </font>
    <font>
      <b/>
      <sz val="11"/>
      <name val="Times New Roman CE"/>
      <charset val="238"/>
    </font>
    <font>
      <sz val="11"/>
      <color indexed="10"/>
      <name val="Times New Roman CE"/>
      <charset val="238"/>
    </font>
    <font>
      <b/>
      <sz val="11"/>
      <color indexed="10"/>
      <name val="Arial CE"/>
      <family val="2"/>
      <charset val="238"/>
    </font>
    <font>
      <sz val="12"/>
      <color indexed="8"/>
      <name val="Arial CE"/>
      <family val="2"/>
      <charset val="238"/>
    </font>
    <font>
      <sz val="8.5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family val="2"/>
      <charset val="238"/>
    </font>
    <font>
      <sz val="8"/>
      <name val="Arial CE"/>
      <charset val="238"/>
    </font>
    <font>
      <sz val="10"/>
      <color theme="0"/>
      <name val="Arial CE"/>
      <charset val="238"/>
    </font>
    <font>
      <sz val="12"/>
      <color theme="0"/>
      <name val="Arial CE"/>
      <charset val="238"/>
    </font>
    <font>
      <b/>
      <sz val="12"/>
      <color theme="0"/>
      <name val="Arial CE"/>
      <charset val="238"/>
    </font>
    <font>
      <sz val="10"/>
      <color theme="1"/>
      <name val="Arial CE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</fills>
  <borders count="120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indexed="65"/>
      </left>
      <right/>
      <top style="thin">
        <color rgb="FF999999"/>
      </top>
      <bottom/>
      <diagonal/>
    </border>
    <border>
      <left style="thin">
        <color rgb="FF999999"/>
      </left>
      <right/>
      <top/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/>
      <diagonal/>
    </border>
    <border>
      <left style="thin">
        <color rgb="FF999999"/>
      </left>
      <right style="thin">
        <color rgb="FF999999"/>
      </right>
      <top/>
      <bottom/>
      <diagonal/>
    </border>
  </borders>
  <cellStyleXfs count="1">
    <xf numFmtId="0" fontId="0" fillId="0" borderId="0"/>
  </cellStyleXfs>
  <cellXfs count="742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5" xfId="0" applyFill="1" applyBorder="1"/>
    <xf numFmtId="0" fontId="0" fillId="2" borderId="12" xfId="0" applyFill="1" applyBorder="1"/>
    <xf numFmtId="0" fontId="0" fillId="0" borderId="11" xfId="0" applyBorder="1"/>
    <xf numFmtId="0" fontId="0" fillId="0" borderId="14" xfId="0" applyBorder="1" applyAlignment="1">
      <alignment horizontal="center"/>
    </xf>
    <xf numFmtId="0" fontId="0" fillId="0" borderId="7" xfId="0" applyBorder="1"/>
    <xf numFmtId="0" fontId="0" fillId="2" borderId="10" xfId="0" applyFill="1" applyBorder="1"/>
    <xf numFmtId="0" fontId="0" fillId="0" borderId="15" xfId="0" applyBorder="1"/>
    <xf numFmtId="0" fontId="6" fillId="0" borderId="17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11" fillId="0" borderId="19" xfId="0" applyFont="1" applyBorder="1" applyAlignment="1">
      <alignment horizontal="center" vertical="center"/>
    </xf>
    <xf numFmtId="0" fontId="11" fillId="0" borderId="19" xfId="0" applyFont="1" applyBorder="1" applyAlignment="1">
      <alignment vertical="center"/>
    </xf>
    <xf numFmtId="0" fontId="11" fillId="0" borderId="20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165" fontId="14" fillId="0" borderId="24" xfId="0" applyNumberFormat="1" applyFont="1" applyBorder="1" applyAlignment="1">
      <alignment horizontal="center" vertical="center"/>
    </xf>
    <xf numFmtId="0" fontId="14" fillId="0" borderId="8" xfId="0" applyFont="1" applyFill="1" applyBorder="1" applyAlignment="1">
      <alignment vertical="center" wrapText="1"/>
    </xf>
    <xf numFmtId="0" fontId="14" fillId="0" borderId="7" xfId="0" applyFont="1" applyFill="1" applyBorder="1" applyAlignment="1">
      <alignment vertical="center" wrapText="1"/>
    </xf>
    <xf numFmtId="165" fontId="14" fillId="0" borderId="32" xfId="0" applyNumberFormat="1" applyFont="1" applyBorder="1" applyAlignment="1">
      <alignment horizontal="center" vertical="center"/>
    </xf>
    <xf numFmtId="0" fontId="14" fillId="0" borderId="11" xfId="0" applyFont="1" applyBorder="1" applyAlignment="1">
      <alignment vertical="center" wrapText="1"/>
    </xf>
    <xf numFmtId="0" fontId="14" fillId="0" borderId="10" xfId="0" applyFont="1" applyBorder="1" applyAlignment="1">
      <alignment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0" fillId="0" borderId="0" xfId="0" applyAlignment="1">
      <alignment shrinkToFit="1"/>
    </xf>
    <xf numFmtId="0" fontId="0" fillId="0" borderId="11" xfId="0" applyBorder="1" applyAlignment="1">
      <alignment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9" xfId="0" applyBorder="1"/>
    <xf numFmtId="0" fontId="0" fillId="0" borderId="10" xfId="0" applyBorder="1"/>
    <xf numFmtId="0" fontId="0" fillId="0" borderId="12" xfId="0" applyBorder="1"/>
    <xf numFmtId="0" fontId="0" fillId="0" borderId="16" xfId="0" applyBorder="1"/>
    <xf numFmtId="0" fontId="0" fillId="0" borderId="15" xfId="0" applyBorder="1" applyAlignment="1">
      <alignment horizontal="center"/>
    </xf>
    <xf numFmtId="0" fontId="0" fillId="0" borderId="54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0" xfId="0"/>
    <xf numFmtId="0" fontId="18" fillId="0" borderId="19" xfId="0" applyFont="1" applyBorder="1" applyAlignment="1">
      <alignment horizontal="center" vertical="center"/>
    </xf>
    <xf numFmtId="0" fontId="0" fillId="0" borderId="22" xfId="0" applyBorder="1" applyAlignment="1">
      <alignment vertical="center"/>
    </xf>
    <xf numFmtId="0" fontId="22" fillId="0" borderId="17" xfId="0" applyFont="1" applyBorder="1" applyAlignment="1">
      <alignment vertical="center"/>
    </xf>
    <xf numFmtId="0" fontId="22" fillId="0" borderId="3" xfId="0" applyFont="1" applyBorder="1" applyAlignment="1">
      <alignment vertical="center"/>
    </xf>
    <xf numFmtId="0" fontId="22" fillId="0" borderId="4" xfId="0" applyFont="1" applyBorder="1" applyAlignment="1">
      <alignment vertical="center"/>
    </xf>
    <xf numFmtId="0" fontId="22" fillId="0" borderId="18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2" fillId="0" borderId="2" xfId="0" applyFont="1" applyBorder="1" applyAlignment="1">
      <alignment vertical="center"/>
    </xf>
    <xf numFmtId="0" fontId="23" fillId="0" borderId="0" xfId="0" applyFont="1" applyAlignment="1">
      <alignment horizontal="left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left" vertical="center"/>
    </xf>
    <xf numFmtId="0" fontId="26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19" fillId="0" borderId="43" xfId="0" applyFont="1" applyBorder="1" applyAlignment="1">
      <alignment horizontal="left" vertical="center"/>
    </xf>
    <xf numFmtId="0" fontId="19" fillId="0" borderId="48" xfId="0" applyFont="1" applyBorder="1" applyAlignment="1">
      <alignment vertical="center"/>
    </xf>
    <xf numFmtId="0" fontId="19" fillId="0" borderId="22" xfId="0" applyFont="1" applyBorder="1" applyAlignment="1">
      <alignment vertical="center"/>
    </xf>
    <xf numFmtId="0" fontId="22" fillId="0" borderId="22" xfId="0" applyFont="1" applyBorder="1" applyAlignment="1">
      <alignment horizontal="left" vertical="center"/>
    </xf>
    <xf numFmtId="0" fontId="19" fillId="0" borderId="22" xfId="0" applyFont="1" applyBorder="1" applyAlignment="1">
      <alignment horizontal="left" vertical="center"/>
    </xf>
    <xf numFmtId="0" fontId="19" fillId="0" borderId="22" xfId="0" applyFont="1" applyBorder="1" applyAlignment="1">
      <alignment horizontal="center" vertical="center"/>
    </xf>
    <xf numFmtId="0" fontId="22" fillId="0" borderId="21" xfId="0" applyFont="1" applyBorder="1" applyAlignment="1">
      <alignment vertical="center"/>
    </xf>
    <xf numFmtId="0" fontId="22" fillId="0" borderId="22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4" fillId="3" borderId="23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/>
    </xf>
    <xf numFmtId="0" fontId="3" fillId="3" borderId="19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166" fontId="3" fillId="0" borderId="8" xfId="0" applyNumberFormat="1" applyFont="1" applyBorder="1" applyAlignment="1">
      <alignment horizontal="center" vertical="center"/>
    </xf>
    <xf numFmtId="166" fontId="3" fillId="0" borderId="28" xfId="0" quotePrefix="1" applyNumberFormat="1" applyFont="1" applyBorder="1" applyAlignment="1">
      <alignment horizontal="center" vertical="center"/>
    </xf>
    <xf numFmtId="166" fontId="3" fillId="0" borderId="29" xfId="0" applyNumberFormat="1" applyFont="1" applyBorder="1" applyAlignment="1">
      <alignment horizontal="center" vertical="center"/>
    </xf>
    <xf numFmtId="166" fontId="3" fillId="0" borderId="44" xfId="0" applyNumberFormat="1" applyFont="1" applyBorder="1" applyAlignment="1">
      <alignment horizontal="center" vertical="center"/>
    </xf>
    <xf numFmtId="166" fontId="3" fillId="0" borderId="28" xfId="0" applyNumberFormat="1" applyFont="1" applyBorder="1" applyAlignment="1">
      <alignment horizontal="center" vertical="center"/>
    </xf>
    <xf numFmtId="166" fontId="3" fillId="0" borderId="26" xfId="0" applyNumberFormat="1" applyFont="1" applyBorder="1" applyAlignment="1">
      <alignment horizontal="center" vertical="center"/>
    </xf>
    <xf numFmtId="166" fontId="3" fillId="0" borderId="45" xfId="0" applyNumberFormat="1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66" fontId="3" fillId="0" borderId="32" xfId="0" applyNumberFormat="1" applyFont="1" applyBorder="1" applyAlignment="1">
      <alignment horizontal="center" vertical="center"/>
    </xf>
    <xf numFmtId="166" fontId="3" fillId="0" borderId="11" xfId="0" applyNumberFormat="1" applyFont="1" applyBorder="1" applyAlignment="1">
      <alignment horizontal="center" vertical="center"/>
    </xf>
    <xf numFmtId="166" fontId="3" fillId="0" borderId="10" xfId="0" applyNumberFormat="1" applyFont="1" applyBorder="1" applyAlignment="1">
      <alignment horizontal="center" vertical="center"/>
    </xf>
    <xf numFmtId="166" fontId="3" fillId="0" borderId="33" xfId="0" applyNumberFormat="1" applyFont="1" applyBorder="1" applyAlignment="1">
      <alignment horizontal="center" vertical="center"/>
    </xf>
    <xf numFmtId="166" fontId="3" fillId="0" borderId="16" xfId="0" applyNumberFormat="1" applyFont="1" applyBorder="1" applyAlignment="1">
      <alignment horizontal="center" vertical="center"/>
    </xf>
    <xf numFmtId="166" fontId="3" fillId="0" borderId="34" xfId="0" applyNumberFormat="1" applyFont="1" applyBorder="1" applyAlignment="1">
      <alignment horizontal="center" vertical="center"/>
    </xf>
    <xf numFmtId="0" fontId="33" fillId="0" borderId="30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166" fontId="3" fillId="0" borderId="55" xfId="0" applyNumberFormat="1" applyFont="1" applyBorder="1" applyAlignment="1">
      <alignment horizontal="center" vertical="center"/>
    </xf>
    <xf numFmtId="166" fontId="3" fillId="0" borderId="14" xfId="0" applyNumberFormat="1" applyFont="1" applyBorder="1" applyAlignment="1">
      <alignment horizontal="center" vertical="center"/>
    </xf>
    <xf numFmtId="166" fontId="3" fillId="0" borderId="13" xfId="0" applyNumberFormat="1" applyFont="1" applyBorder="1" applyAlignment="1">
      <alignment horizontal="center" vertical="center"/>
    </xf>
    <xf numFmtId="166" fontId="3" fillId="0" borderId="60" xfId="0" applyNumberFormat="1" applyFont="1" applyBorder="1" applyAlignment="1">
      <alignment horizontal="center" vertical="center"/>
    </xf>
    <xf numFmtId="0" fontId="0" fillId="4" borderId="36" xfId="0" applyFill="1" applyBorder="1" applyAlignment="1">
      <alignment vertical="center"/>
    </xf>
    <xf numFmtId="166" fontId="0" fillId="4" borderId="102" xfId="0" applyNumberFormat="1" applyFill="1" applyBorder="1" applyAlignment="1">
      <alignment horizontal="center" vertical="center"/>
    </xf>
    <xf numFmtId="166" fontId="0" fillId="4" borderId="38" xfId="0" applyNumberFormat="1" applyFill="1" applyBorder="1" applyAlignment="1">
      <alignment horizontal="center" vertical="center"/>
    </xf>
    <xf numFmtId="166" fontId="0" fillId="4" borderId="41" xfId="0" applyNumberFormat="1" applyFill="1" applyBorder="1" applyAlignment="1">
      <alignment horizontal="center" vertical="center"/>
    </xf>
    <xf numFmtId="166" fontId="0" fillId="4" borderId="40" xfId="0" applyNumberFormat="1" applyFill="1" applyBorder="1" applyAlignment="1">
      <alignment horizontal="center" vertical="center"/>
    </xf>
    <xf numFmtId="0" fontId="0" fillId="4" borderId="21" xfId="0" applyFill="1" applyBorder="1" applyAlignment="1">
      <alignment vertical="center"/>
    </xf>
    <xf numFmtId="166" fontId="34" fillId="0" borderId="28" xfId="0" applyNumberFormat="1" applyFont="1" applyBorder="1" applyAlignment="1">
      <alignment horizontal="center" vertical="center"/>
    </xf>
    <xf numFmtId="166" fontId="34" fillId="0" borderId="29" xfId="0" applyNumberFormat="1" applyFont="1" applyBorder="1" applyAlignment="1">
      <alignment horizontal="center" vertical="center"/>
    </xf>
    <xf numFmtId="166" fontId="34" fillId="0" borderId="45" xfId="0" applyNumberFormat="1" applyFont="1" applyBorder="1" applyAlignment="1">
      <alignment horizontal="center" vertical="center"/>
    </xf>
    <xf numFmtId="166" fontId="34" fillId="0" borderId="26" xfId="0" applyNumberFormat="1" applyFont="1" applyBorder="1" applyAlignment="1">
      <alignment horizontal="center" vertical="center"/>
    </xf>
    <xf numFmtId="0" fontId="31" fillId="0" borderId="17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5" fillId="0" borderId="18" xfId="0" applyFont="1" applyBorder="1" applyAlignment="1">
      <alignment vertical="center"/>
    </xf>
    <xf numFmtId="0" fontId="36" fillId="0" borderId="0" xfId="0" applyFont="1" applyAlignment="1">
      <alignment vertical="center"/>
    </xf>
    <xf numFmtId="0" fontId="39" fillId="0" borderId="18" xfId="0" applyFont="1" applyBorder="1" applyAlignment="1">
      <alignment horizontal="right" vertical="center"/>
    </xf>
    <xf numFmtId="0" fontId="39" fillId="0" borderId="0" xfId="0" applyFont="1" applyAlignment="1">
      <alignment vertical="center"/>
    </xf>
    <xf numFmtId="0" fontId="40" fillId="0" borderId="0" xfId="0" applyFont="1" applyAlignment="1">
      <alignment vertical="center"/>
    </xf>
    <xf numFmtId="0" fontId="40" fillId="0" borderId="18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36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0" fillId="0" borderId="18" xfId="0" applyBorder="1" applyAlignment="1">
      <alignment vertical="center"/>
    </xf>
    <xf numFmtId="0" fontId="4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9" fillId="0" borderId="0" xfId="0" applyFont="1" applyAlignment="1">
      <alignment horizontal="left" vertical="center" wrapText="1"/>
    </xf>
    <xf numFmtId="0" fontId="40" fillId="0" borderId="0" xfId="0" applyFont="1" applyAlignment="1">
      <alignment horizontal="left" vertical="center" wrapText="1"/>
    </xf>
    <xf numFmtId="0" fontId="42" fillId="0" borderId="0" xfId="0" applyFont="1" applyAlignment="1">
      <alignment vertical="center"/>
    </xf>
    <xf numFmtId="0" fontId="0" fillId="0" borderId="2" xfId="0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43" fillId="0" borderId="0" xfId="0" applyFont="1" applyAlignment="1">
      <alignment horizontal="left" vertical="center"/>
    </xf>
    <xf numFmtId="0" fontId="42" fillId="0" borderId="0" xfId="0" applyFont="1" applyAlignment="1">
      <alignment horizontal="left" vertical="center" wrapText="1"/>
    </xf>
    <xf numFmtId="0" fontId="44" fillId="0" borderId="0" xfId="0" applyFont="1" applyAlignment="1">
      <alignment horizontal="left" vertical="center"/>
    </xf>
    <xf numFmtId="0" fontId="45" fillId="5" borderId="11" xfId="0" applyFont="1" applyFill="1" applyBorder="1" applyAlignment="1">
      <alignment vertical="center"/>
    </xf>
    <xf numFmtId="0" fontId="0" fillId="0" borderId="21" xfId="0" applyBorder="1" applyAlignment="1">
      <alignment vertical="center"/>
    </xf>
    <xf numFmtId="0" fontId="40" fillId="0" borderId="22" xfId="0" applyFont="1" applyBorder="1" applyAlignment="1">
      <alignment vertical="center"/>
    </xf>
    <xf numFmtId="0" fontId="39" fillId="0" borderId="22" xfId="0" applyFont="1" applyBorder="1" applyAlignment="1">
      <alignment vertical="center"/>
    </xf>
    <xf numFmtId="0" fontId="46" fillId="0" borderId="22" xfId="0" applyFont="1" applyBorder="1" applyAlignment="1">
      <alignment horizontal="right" vertical="center"/>
    </xf>
    <xf numFmtId="0" fontId="31" fillId="0" borderId="22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6" xfId="0" applyFont="1" applyBorder="1" applyAlignment="1">
      <alignment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33" xfId="0" applyFont="1" applyFill="1" applyBorder="1" applyAlignment="1">
      <alignment horizontal="center" vertical="center"/>
    </xf>
    <xf numFmtId="0" fontId="3" fillId="6" borderId="27" xfId="0" applyFont="1" applyFill="1" applyBorder="1" applyAlignment="1">
      <alignment horizontal="center" vertical="center"/>
    </xf>
    <xf numFmtId="166" fontId="3" fillId="5" borderId="28" xfId="0" applyNumberFormat="1" applyFont="1" applyFill="1" applyBorder="1" applyAlignment="1">
      <alignment horizontal="center" vertical="center"/>
    </xf>
    <xf numFmtId="166" fontId="3" fillId="6" borderId="29" xfId="0" applyNumberFormat="1" applyFont="1" applyFill="1" applyBorder="1" applyAlignment="1">
      <alignment horizontal="center" vertical="center"/>
    </xf>
    <xf numFmtId="166" fontId="3" fillId="6" borderId="26" xfId="0" applyNumberFormat="1" applyFont="1" applyFill="1" applyBorder="1" applyAlignment="1">
      <alignment horizontal="center" vertical="center"/>
    </xf>
    <xf numFmtId="166" fontId="3" fillId="5" borderId="45" xfId="0" applyNumberFormat="1" applyFont="1" applyFill="1" applyBorder="1" applyAlignment="1">
      <alignment horizontal="center" vertical="center"/>
    </xf>
    <xf numFmtId="166" fontId="3" fillId="6" borderId="45" xfId="0" applyNumberFormat="1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166" fontId="3" fillId="6" borderId="32" xfId="0" applyNumberFormat="1" applyFont="1" applyFill="1" applyBorder="1" applyAlignment="1">
      <alignment horizontal="center" vertical="center"/>
    </xf>
    <xf numFmtId="166" fontId="3" fillId="6" borderId="11" xfId="0" applyNumberFormat="1" applyFont="1" applyFill="1" applyBorder="1" applyAlignment="1">
      <alignment horizontal="center" vertical="center"/>
    </xf>
    <xf numFmtId="166" fontId="3" fillId="6" borderId="33" xfId="0" applyNumberFormat="1" applyFont="1" applyFill="1" applyBorder="1" applyAlignment="1">
      <alignment horizontal="center" vertical="center"/>
    </xf>
    <xf numFmtId="166" fontId="3" fillId="6" borderId="16" xfId="0" applyNumberFormat="1" applyFont="1" applyFill="1" applyBorder="1" applyAlignment="1">
      <alignment horizontal="center" vertical="center"/>
    </xf>
    <xf numFmtId="0" fontId="3" fillId="6" borderId="35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166" fontId="3" fillId="5" borderId="16" xfId="0" applyNumberFormat="1" applyFont="1" applyFill="1" applyBorder="1" applyAlignment="1">
      <alignment horizontal="center" vertical="center"/>
    </xf>
    <xf numFmtId="166" fontId="16" fillId="6" borderId="33" xfId="0" applyNumberFormat="1" applyFont="1" applyFill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6" borderId="10" xfId="0" applyFont="1" applyFill="1" applyBorder="1" applyAlignment="1">
      <alignment vertical="center"/>
    </xf>
    <xf numFmtId="0" fontId="3" fillId="6" borderId="16" xfId="0" applyFont="1" applyFill="1" applyBorder="1" applyAlignment="1">
      <alignment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58" xfId="0" applyFont="1" applyFill="1" applyBorder="1" applyAlignment="1">
      <alignment horizontal="center" vertical="center"/>
    </xf>
    <xf numFmtId="0" fontId="3" fillId="6" borderId="32" xfId="0" applyFont="1" applyFill="1" applyBorder="1" applyAlignment="1">
      <alignment horizontal="center" vertical="center"/>
    </xf>
    <xf numFmtId="0" fontId="31" fillId="0" borderId="0" xfId="0" applyFont="1" applyAlignment="1">
      <alignment vertical="center"/>
    </xf>
    <xf numFmtId="166" fontId="0" fillId="4" borderId="37" xfId="0" applyNumberFormat="1" applyFill="1" applyBorder="1" applyAlignment="1">
      <alignment horizontal="center" vertical="center"/>
    </xf>
    <xf numFmtId="166" fontId="0" fillId="4" borderId="39" xfId="0" applyNumberForma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0" borderId="19" xfId="0" applyFont="1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40" fillId="0" borderId="19" xfId="0" applyFont="1" applyBorder="1" applyAlignment="1">
      <alignment horizontal="left" vertical="center"/>
    </xf>
    <xf numFmtId="0" fontId="5" fillId="3" borderId="23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49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166" fontId="3" fillId="6" borderId="10" xfId="0" applyNumberFormat="1" applyFont="1" applyFill="1" applyBorder="1" applyAlignment="1">
      <alignment horizontal="center" vertical="center"/>
    </xf>
    <xf numFmtId="0" fontId="3" fillId="6" borderId="50" xfId="0" applyFont="1" applyFill="1" applyBorder="1" applyAlignment="1">
      <alignment horizontal="center" vertical="center"/>
    </xf>
    <xf numFmtId="0" fontId="33" fillId="6" borderId="50" xfId="0" applyFont="1" applyFill="1" applyBorder="1" applyAlignment="1">
      <alignment horizontal="center" vertical="center"/>
    </xf>
    <xf numFmtId="0" fontId="33" fillId="6" borderId="10" xfId="0" applyFont="1" applyFill="1" applyBorder="1" applyAlignment="1">
      <alignment horizontal="center" vertical="center"/>
    </xf>
    <xf numFmtId="0" fontId="33" fillId="0" borderId="33" xfId="0" applyFont="1" applyBorder="1" applyAlignment="1">
      <alignment horizontal="center" vertical="center"/>
    </xf>
    <xf numFmtId="166" fontId="33" fillId="6" borderId="11" xfId="0" applyNumberFormat="1" applyFont="1" applyFill="1" applyBorder="1" applyAlignment="1">
      <alignment horizontal="center" vertical="center"/>
    </xf>
    <xf numFmtId="166" fontId="33" fillId="6" borderId="33" xfId="0" applyNumberFormat="1" applyFont="1" applyFill="1" applyBorder="1" applyAlignment="1">
      <alignment horizontal="center" vertical="center"/>
    </xf>
    <xf numFmtId="166" fontId="33" fillId="6" borderId="16" xfId="0" applyNumberFormat="1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9" fillId="0" borderId="0" xfId="0" applyFont="1" applyAlignment="1">
      <alignment horizontal="left" vertical="center"/>
    </xf>
    <xf numFmtId="0" fontId="33" fillId="0" borderId="48" xfId="0" applyFont="1" applyBorder="1" applyAlignment="1">
      <alignment vertical="center"/>
    </xf>
    <xf numFmtId="0" fontId="33" fillId="0" borderId="22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33" fillId="0" borderId="22" xfId="0" applyFont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4" fillId="3" borderId="46" xfId="0" applyFont="1" applyFill="1" applyBorder="1" applyAlignment="1">
      <alignment horizontal="left" vertical="center"/>
    </xf>
    <xf numFmtId="0" fontId="0" fillId="3" borderId="19" xfId="0" applyFill="1" applyBorder="1" applyAlignment="1">
      <alignment horizontal="center" vertical="center"/>
    </xf>
    <xf numFmtId="0" fontId="4" fillId="3" borderId="99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3" fillId="6" borderId="77" xfId="0" applyFont="1" applyFill="1" applyBorder="1" applyAlignment="1">
      <alignment horizontal="center" vertical="center"/>
    </xf>
    <xf numFmtId="0" fontId="3" fillId="6" borderId="85" xfId="0" applyFont="1" applyFill="1" applyBorder="1" applyAlignment="1">
      <alignment horizontal="center" vertical="center"/>
    </xf>
    <xf numFmtId="0" fontId="3" fillId="6" borderId="93" xfId="0" applyFont="1" applyFill="1" applyBorder="1" applyAlignment="1">
      <alignment horizontal="center" vertical="center"/>
    </xf>
    <xf numFmtId="0" fontId="3" fillId="6" borderId="55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3" fillId="6" borderId="6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6" borderId="56" xfId="0" applyFont="1" applyFill="1" applyBorder="1" applyAlignment="1">
      <alignment horizontal="center" vertical="center"/>
    </xf>
    <xf numFmtId="0" fontId="3" fillId="6" borderId="57" xfId="0" applyFont="1" applyFill="1" applyBorder="1" applyAlignment="1">
      <alignment horizontal="center" vertical="center"/>
    </xf>
    <xf numFmtId="0" fontId="3" fillId="6" borderId="59" xfId="0" applyFont="1" applyFill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/>
    </xf>
    <xf numFmtId="0" fontId="4" fillId="3" borderId="98" xfId="0" applyFont="1" applyFill="1" applyBorder="1" applyAlignment="1">
      <alignment horizontal="left" vertical="center"/>
    </xf>
    <xf numFmtId="166" fontId="34" fillId="0" borderId="81" xfId="0" applyNumberFormat="1" applyFont="1" applyBorder="1" applyAlignment="1">
      <alignment horizontal="center" vertical="center"/>
    </xf>
    <xf numFmtId="166" fontId="34" fillId="0" borderId="44" xfId="0" applyNumberFormat="1" applyFont="1" applyBorder="1" applyAlignment="1">
      <alignment horizontal="center" vertical="center"/>
    </xf>
    <xf numFmtId="0" fontId="0" fillId="3" borderId="19" xfId="0" applyFill="1" applyBorder="1" applyAlignment="1">
      <alignment vertical="center"/>
    </xf>
    <xf numFmtId="165" fontId="3" fillId="0" borderId="24" xfId="0" applyNumberFormat="1" applyFont="1" applyBorder="1" applyAlignment="1">
      <alignment horizontal="center" vertical="center"/>
    </xf>
    <xf numFmtId="165" fontId="3" fillId="0" borderId="32" xfId="0" applyNumberFormat="1" applyFont="1" applyBorder="1" applyAlignment="1">
      <alignment horizontal="center" vertical="center"/>
    </xf>
    <xf numFmtId="0" fontId="27" fillId="0" borderId="18" xfId="0" applyFont="1" applyBorder="1" applyAlignment="1">
      <alignment vertical="center"/>
    </xf>
    <xf numFmtId="0" fontId="27" fillId="0" borderId="0" xfId="0" applyFont="1" applyAlignment="1">
      <alignment vertical="center"/>
    </xf>
    <xf numFmtId="0" fontId="27" fillId="0" borderId="2" xfId="0" applyFont="1" applyBorder="1" applyAlignment="1">
      <alignment vertical="center"/>
    </xf>
    <xf numFmtId="0" fontId="19" fillId="0" borderId="21" xfId="0" applyFont="1" applyBorder="1" applyAlignment="1">
      <alignment vertical="center"/>
    </xf>
    <xf numFmtId="0" fontId="19" fillId="0" borderId="1" xfId="0" applyFont="1" applyBorder="1" applyAlignment="1">
      <alignment vertical="center"/>
    </xf>
    <xf numFmtId="0" fontId="0" fillId="0" borderId="13" xfId="0" applyBorder="1"/>
    <xf numFmtId="0" fontId="0" fillId="0" borderId="60" xfId="0" applyBorder="1"/>
    <xf numFmtId="0" fontId="0" fillId="0" borderId="2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2" borderId="0" xfId="0" applyFill="1"/>
    <xf numFmtId="0" fontId="0" fillId="2" borderId="54" xfId="0" applyFill="1" applyBorder="1"/>
    <xf numFmtId="0" fontId="0" fillId="0" borderId="12" xfId="0" applyBorder="1" applyAlignment="1">
      <alignment horizontal="left"/>
    </xf>
    <xf numFmtId="0" fontId="31" fillId="0" borderId="10" xfId="0" applyFont="1" applyBorder="1" applyAlignment="1">
      <alignment vertical="center"/>
    </xf>
    <xf numFmtId="0" fontId="31" fillId="0" borderId="12" xfId="0" applyFont="1" applyBorder="1" applyAlignment="1">
      <alignment vertical="center"/>
    </xf>
    <xf numFmtId="0" fontId="31" fillId="0" borderId="12" xfId="0" applyFont="1" applyBorder="1"/>
    <xf numFmtId="0" fontId="0" fillId="0" borderId="27" xfId="0" applyBorder="1"/>
    <xf numFmtId="0" fontId="31" fillId="0" borderId="13" xfId="0" applyFont="1" applyBorder="1" applyAlignment="1">
      <alignment vertical="center"/>
    </xf>
    <xf numFmtId="0" fontId="31" fillId="0" borderId="15" xfId="0" applyFont="1" applyBorder="1" applyAlignment="1">
      <alignment vertical="center"/>
    </xf>
    <xf numFmtId="0" fontId="31" fillId="0" borderId="60" xfId="0" applyFont="1" applyBorder="1" applyAlignment="1">
      <alignment vertical="center"/>
    </xf>
    <xf numFmtId="0" fontId="51" fillId="0" borderId="11" xfId="0" applyFont="1" applyBorder="1" applyAlignment="1">
      <alignment vertical="center" wrapText="1"/>
    </xf>
    <xf numFmtId="0" fontId="51" fillId="0" borderId="14" xfId="0" applyFont="1" applyBorder="1" applyAlignment="1">
      <alignment vertical="center" wrapText="1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3" fillId="0" borderId="0" xfId="0" applyFont="1" applyAlignment="1">
      <alignment horizontal="left" vertical="center"/>
    </xf>
    <xf numFmtId="0" fontId="49" fillId="0" borderId="11" xfId="0" applyFont="1" applyBorder="1" applyAlignment="1">
      <alignment horizontal="center"/>
    </xf>
    <xf numFmtId="0" fontId="49" fillId="0" borderId="14" xfId="0" applyFont="1" applyBorder="1" applyAlignment="1">
      <alignment horizontal="center"/>
    </xf>
    <xf numFmtId="0" fontId="49" fillId="0" borderId="11" xfId="0" applyFont="1" applyBorder="1" applyAlignment="1">
      <alignment vertical="center"/>
    </xf>
    <xf numFmtId="0" fontId="3" fillId="0" borderId="47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34" xfId="0" applyFont="1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0" fillId="0" borderId="19" xfId="0" applyBorder="1" applyAlignment="1">
      <alignment vertical="center"/>
    </xf>
    <xf numFmtId="0" fontId="3" fillId="0" borderId="5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6" borderId="55" xfId="0" applyFont="1" applyFill="1" applyBorder="1" applyAlignment="1">
      <alignment horizontal="center" vertical="center"/>
    </xf>
    <xf numFmtId="0" fontId="3" fillId="6" borderId="14" xfId="0" applyFont="1" applyFill="1" applyBorder="1" applyAlignment="1">
      <alignment horizontal="center" vertical="center"/>
    </xf>
    <xf numFmtId="0" fontId="3" fillId="6" borderId="47" xfId="0" applyFont="1" applyFill="1" applyBorder="1" applyAlignment="1">
      <alignment horizontal="center" vertical="center"/>
    </xf>
    <xf numFmtId="165" fontId="3" fillId="0" borderId="55" xfId="0" applyNumberFormat="1" applyFont="1" applyBorder="1" applyAlignment="1">
      <alignment horizontal="center" vertical="center"/>
    </xf>
    <xf numFmtId="165" fontId="3" fillId="0" borderId="24" xfId="0" applyNumberFormat="1" applyFont="1" applyBorder="1" applyAlignment="1">
      <alignment horizontal="center" vertical="center"/>
    </xf>
    <xf numFmtId="166" fontId="3" fillId="0" borderId="32" xfId="0" applyNumberFormat="1" applyFont="1" applyFill="1" applyBorder="1" applyAlignment="1">
      <alignment horizontal="center" vertical="center"/>
    </xf>
    <xf numFmtId="166" fontId="3" fillId="0" borderId="29" xfId="0" applyNumberFormat="1" applyFont="1" applyFill="1" applyBorder="1" applyAlignment="1">
      <alignment horizontal="center" vertical="center"/>
    </xf>
    <xf numFmtId="166" fontId="3" fillId="0" borderId="26" xfId="0" applyNumberFormat="1" applyFont="1" applyFill="1" applyBorder="1" applyAlignment="1">
      <alignment horizontal="center" vertical="center"/>
    </xf>
    <xf numFmtId="166" fontId="3" fillId="0" borderId="45" xfId="0" applyNumberFormat="1" applyFont="1" applyFill="1" applyBorder="1" applyAlignment="1">
      <alignment horizontal="center" vertical="center"/>
    </xf>
    <xf numFmtId="166" fontId="3" fillId="0" borderId="44" xfId="0" applyNumberFormat="1" applyFont="1" applyFill="1" applyBorder="1" applyAlignment="1">
      <alignment horizontal="center" vertical="center"/>
    </xf>
    <xf numFmtId="166" fontId="3" fillId="0" borderId="28" xfId="0" applyNumberFormat="1" applyFont="1" applyFill="1" applyBorder="1" applyAlignment="1">
      <alignment horizontal="center" vertical="center"/>
    </xf>
    <xf numFmtId="166" fontId="3" fillId="0" borderId="11" xfId="0" applyNumberFormat="1" applyFont="1" applyFill="1" applyBorder="1" applyAlignment="1">
      <alignment horizontal="center" vertical="center"/>
    </xf>
    <xf numFmtId="166" fontId="3" fillId="0" borderId="33" xfId="0" applyNumberFormat="1" applyFont="1" applyFill="1" applyBorder="1" applyAlignment="1">
      <alignment horizontal="center" vertical="center"/>
    </xf>
    <xf numFmtId="166" fontId="3" fillId="0" borderId="10" xfId="0" applyNumberFormat="1" applyFont="1" applyFill="1" applyBorder="1" applyAlignment="1">
      <alignment horizontal="center" vertical="center"/>
    </xf>
    <xf numFmtId="166" fontId="3" fillId="0" borderId="16" xfId="0" applyNumberFormat="1" applyFont="1" applyFill="1" applyBorder="1" applyAlignment="1">
      <alignment horizontal="center" vertical="center"/>
    </xf>
    <xf numFmtId="166" fontId="3" fillId="0" borderId="12" xfId="0" applyNumberFormat="1" applyFont="1" applyFill="1" applyBorder="1" applyAlignment="1">
      <alignment horizontal="center" vertical="center"/>
    </xf>
    <xf numFmtId="166" fontId="47" fillId="0" borderId="16" xfId="0" applyNumberFormat="1" applyFont="1" applyFill="1" applyBorder="1" applyAlignment="1">
      <alignment horizontal="center" vertical="center"/>
    </xf>
    <xf numFmtId="166" fontId="33" fillId="0" borderId="32" xfId="0" applyNumberFormat="1" applyFont="1" applyFill="1" applyBorder="1" applyAlignment="1">
      <alignment horizontal="center" vertical="center"/>
    </xf>
    <xf numFmtId="166" fontId="33" fillId="0" borderId="11" xfId="0" applyNumberFormat="1" applyFont="1" applyFill="1" applyBorder="1" applyAlignment="1">
      <alignment horizontal="center" vertical="center"/>
    </xf>
    <xf numFmtId="166" fontId="33" fillId="0" borderId="33" xfId="0" applyNumberFormat="1" applyFont="1" applyFill="1" applyBorder="1" applyAlignment="1">
      <alignment horizontal="center" vertical="center"/>
    </xf>
    <xf numFmtId="166" fontId="33" fillId="0" borderId="16" xfId="0" applyNumberFormat="1" applyFont="1" applyFill="1" applyBorder="1" applyAlignment="1">
      <alignment horizontal="center" vertical="center"/>
    </xf>
    <xf numFmtId="166" fontId="33" fillId="0" borderId="10" xfId="0" applyNumberFormat="1" applyFont="1" applyFill="1" applyBorder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4" borderId="30" xfId="0" applyNumberFormat="1" applyFill="1" applyBorder="1" applyAlignment="1">
      <alignment horizontal="center" vertical="center"/>
    </xf>
    <xf numFmtId="166" fontId="0" fillId="4" borderId="8" xfId="0" applyNumberFormat="1" applyFill="1" applyBorder="1" applyAlignment="1">
      <alignment horizontal="center" vertical="center"/>
    </xf>
    <xf numFmtId="166" fontId="0" fillId="4" borderId="27" xfId="0" applyNumberFormat="1" applyFill="1" applyBorder="1" applyAlignment="1">
      <alignment horizontal="center" vertical="center"/>
    </xf>
    <xf numFmtId="166" fontId="0" fillId="4" borderId="31" xfId="0" applyNumberForma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left" vertical="center"/>
    </xf>
    <xf numFmtId="0" fontId="3" fillId="6" borderId="7" xfId="0" applyFont="1" applyFill="1" applyBorder="1" applyAlignment="1">
      <alignment horizontal="center" vertical="center"/>
    </xf>
    <xf numFmtId="166" fontId="3" fillId="0" borderId="24" xfId="0" applyNumberFormat="1" applyFont="1" applyBorder="1" applyAlignment="1">
      <alignment horizontal="center" vertical="center"/>
    </xf>
    <xf numFmtId="166" fontId="3" fillId="6" borderId="24" xfId="0" applyNumberFormat="1" applyFont="1" applyFill="1" applyBorder="1" applyAlignment="1">
      <alignment horizontal="center" vertical="center"/>
    </xf>
    <xf numFmtId="166" fontId="3" fillId="6" borderId="8" xfId="0" applyNumberFormat="1" applyFont="1" applyFill="1" applyBorder="1" applyAlignment="1">
      <alignment horizontal="center" vertical="center"/>
    </xf>
    <xf numFmtId="166" fontId="3" fillId="6" borderId="31" xfId="0" applyNumberFormat="1" applyFont="1" applyFill="1" applyBorder="1" applyAlignment="1">
      <alignment horizontal="center" vertical="center"/>
    </xf>
    <xf numFmtId="166" fontId="3" fillId="6" borderId="27" xfId="0" applyNumberFormat="1" applyFont="1" applyFill="1" applyBorder="1" applyAlignment="1">
      <alignment horizontal="center" vertical="center"/>
    </xf>
    <xf numFmtId="166" fontId="3" fillId="6" borderId="7" xfId="0" applyNumberFormat="1" applyFont="1" applyFill="1" applyBorder="1" applyAlignment="1">
      <alignment horizontal="center" vertical="center"/>
    </xf>
    <xf numFmtId="0" fontId="4" fillId="3" borderId="107" xfId="0" applyFont="1" applyFill="1" applyBorder="1" applyAlignment="1">
      <alignment horizontal="left" vertical="center"/>
    </xf>
    <xf numFmtId="166" fontId="3" fillId="0" borderId="27" xfId="0" applyNumberFormat="1" applyFont="1" applyFill="1" applyBorder="1" applyAlignment="1">
      <alignment horizontal="center" vertical="center"/>
    </xf>
    <xf numFmtId="166" fontId="3" fillId="0" borderId="8" xfId="0" applyNumberFormat="1" applyFont="1" applyFill="1" applyBorder="1" applyAlignment="1">
      <alignment horizontal="center" vertical="center"/>
    </xf>
    <xf numFmtId="166" fontId="3" fillId="0" borderId="31" xfId="0" applyNumberFormat="1" applyFont="1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0" fillId="0" borderId="111" xfId="0" applyBorder="1"/>
    <xf numFmtId="0" fontId="0" fillId="0" borderId="112" xfId="0" applyBorder="1"/>
    <xf numFmtId="0" fontId="0" fillId="0" borderId="113" xfId="0" applyBorder="1"/>
    <xf numFmtId="0" fontId="0" fillId="0" borderId="111" xfId="0" applyBorder="1" applyAlignment="1">
      <alignment shrinkToFit="1"/>
    </xf>
    <xf numFmtId="0" fontId="0" fillId="0" borderId="113" xfId="0" applyBorder="1" applyAlignment="1">
      <alignment shrinkToFit="1"/>
    </xf>
    <xf numFmtId="166" fontId="0" fillId="0" borderId="111" xfId="0" applyNumberFormat="1" applyBorder="1"/>
    <xf numFmtId="0" fontId="0" fillId="0" borderId="116" xfId="0" applyBorder="1"/>
    <xf numFmtId="0" fontId="0" fillId="0" borderId="112" xfId="0" applyBorder="1" applyAlignment="1">
      <alignment shrinkToFit="1"/>
    </xf>
    <xf numFmtId="0" fontId="0" fillId="0" borderId="117" xfId="0" applyBorder="1" applyAlignment="1">
      <alignment shrinkToFit="1"/>
    </xf>
    <xf numFmtId="0" fontId="0" fillId="0" borderId="118" xfId="0" applyNumberFormat="1" applyBorder="1" applyAlignment="1">
      <alignment horizontal="center"/>
    </xf>
    <xf numFmtId="0" fontId="0" fillId="0" borderId="119" xfId="0" applyNumberFormat="1" applyBorder="1" applyAlignment="1">
      <alignment horizontal="center"/>
    </xf>
    <xf numFmtId="0" fontId="0" fillId="0" borderId="115" xfId="0" applyNumberFormat="1" applyBorder="1" applyAlignment="1">
      <alignment horizontal="center"/>
    </xf>
    <xf numFmtId="0" fontId="3" fillId="0" borderId="10" xfId="0" applyFont="1" applyFill="1" applyBorder="1" applyAlignment="1">
      <alignment vertical="center"/>
    </xf>
    <xf numFmtId="0" fontId="3" fillId="0" borderId="100" xfId="0" applyFont="1" applyBorder="1" applyAlignment="1">
      <alignment vertical="center"/>
    </xf>
    <xf numFmtId="0" fontId="3" fillId="0" borderId="101" xfId="0" applyFont="1" applyBorder="1" applyAlignment="1">
      <alignment vertical="center"/>
    </xf>
    <xf numFmtId="1" fontId="11" fillId="0" borderId="19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/>
    <xf numFmtId="0" fontId="37" fillId="0" borderId="0" xfId="0" applyFont="1" applyAlignment="1">
      <alignment vertical="center"/>
    </xf>
    <xf numFmtId="0" fontId="0" fillId="0" borderId="111" xfId="0" applyBorder="1" applyAlignment="1"/>
    <xf numFmtId="0" fontId="0" fillId="0" borderId="118" xfId="0" applyBorder="1"/>
    <xf numFmtId="0" fontId="0" fillId="0" borderId="118" xfId="0" applyBorder="1" applyAlignment="1">
      <alignment horizontal="center"/>
    </xf>
    <xf numFmtId="166" fontId="0" fillId="0" borderId="114" xfId="0" applyNumberFormat="1" applyBorder="1" applyAlignment="1"/>
    <xf numFmtId="0" fontId="0" fillId="0" borderId="9" xfId="0" applyBorder="1"/>
    <xf numFmtId="0" fontId="0" fillId="0" borderId="8" xfId="0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1" fillId="0" borderId="16" xfId="0" applyFont="1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0" xfId="0" applyFill="1" applyBorder="1"/>
    <xf numFmtId="0" fontId="0" fillId="0" borderId="11" xfId="0" applyFill="1" applyBorder="1" applyAlignment="1">
      <alignment horizontal="center"/>
    </xf>
    <xf numFmtId="0" fontId="51" fillId="0" borderId="11" xfId="0" applyFont="1" applyBorder="1" applyAlignment="1">
      <alignment horizontal="left" vertical="center" wrapText="1" shrinkToFit="1"/>
    </xf>
    <xf numFmtId="0" fontId="50" fillId="0" borderId="11" xfId="0" applyFont="1" applyBorder="1" applyAlignment="1">
      <alignment horizontal="left" vertical="center" wrapText="1" shrinkToFit="1"/>
    </xf>
    <xf numFmtId="0" fontId="48" fillId="0" borderId="11" xfId="0" applyFont="1" applyBorder="1" applyAlignment="1">
      <alignment vertical="center" wrapText="1" shrinkToFit="1"/>
    </xf>
    <xf numFmtId="0" fontId="0" fillId="0" borderId="11" xfId="0" applyFill="1" applyBorder="1" applyAlignment="1">
      <alignment vertical="center"/>
    </xf>
    <xf numFmtId="0" fontId="0" fillId="0" borderId="11" xfId="0" applyFill="1" applyBorder="1" applyAlignment="1">
      <alignment horizontal="center" vertical="center"/>
    </xf>
    <xf numFmtId="0" fontId="49" fillId="0" borderId="14" xfId="0" applyFont="1" applyBorder="1" applyAlignment="1">
      <alignment vertical="center"/>
    </xf>
    <xf numFmtId="0" fontId="50" fillId="0" borderId="11" xfId="0" applyFont="1" applyBorder="1" applyAlignment="1">
      <alignment vertical="center" wrapText="1" shrinkToFit="1"/>
    </xf>
    <xf numFmtId="0" fontId="29" fillId="0" borderId="11" xfId="0" applyFont="1" applyBorder="1" applyAlignment="1">
      <alignment horizontal="center" vertical="center"/>
    </xf>
    <xf numFmtId="0" fontId="29" fillId="0" borderId="11" xfId="0" applyFont="1" applyFill="1" applyBorder="1" applyAlignment="1">
      <alignment horizontal="center" vertical="center"/>
    </xf>
    <xf numFmtId="0" fontId="50" fillId="0" borderId="14" xfId="0" applyFont="1" applyBorder="1" applyAlignment="1">
      <alignment vertical="center" wrapText="1"/>
    </xf>
    <xf numFmtId="0" fontId="50" fillId="0" borderId="60" xfId="0" applyFont="1" applyBorder="1" applyAlignment="1">
      <alignment vertical="center" wrapText="1"/>
    </xf>
    <xf numFmtId="166" fontId="3" fillId="5" borderId="32" xfId="0" applyNumberFormat="1" applyFont="1" applyFill="1" applyBorder="1" applyAlignment="1">
      <alignment horizontal="center" vertical="center"/>
    </xf>
    <xf numFmtId="0" fontId="16" fillId="6" borderId="10" xfId="0" applyFont="1" applyFill="1" applyBorder="1" applyAlignment="1">
      <alignment horizontal="center" vertical="center"/>
    </xf>
    <xf numFmtId="0" fontId="52" fillId="0" borderId="0" xfId="0" applyFont="1" applyAlignment="1">
      <alignment vertical="center"/>
    </xf>
    <xf numFmtId="0" fontId="52" fillId="0" borderId="0" xfId="0" applyFont="1"/>
    <xf numFmtId="0" fontId="53" fillId="0" borderId="0" xfId="0" applyFont="1" applyAlignment="1">
      <alignment vertical="center"/>
    </xf>
    <xf numFmtId="166" fontId="52" fillId="0" borderId="0" xfId="0" applyNumberFormat="1" applyFont="1" applyAlignment="1">
      <alignment vertical="center"/>
    </xf>
    <xf numFmtId="0" fontId="54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11" fillId="0" borderId="0" xfId="0" quotePrefix="1" applyFont="1" applyBorder="1" applyAlignment="1">
      <alignment vertical="center"/>
    </xf>
    <xf numFmtId="0" fontId="0" fillId="0" borderId="24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64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31" fillId="0" borderId="14" xfId="0" applyFont="1" applyBorder="1" applyAlignment="1">
      <alignment horizontal="center" vertical="center"/>
    </xf>
    <xf numFmtId="0" fontId="31" fillId="0" borderId="65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wrapText="1"/>
    </xf>
    <xf numFmtId="0" fontId="15" fillId="0" borderId="65" xfId="0" applyFont="1" applyBorder="1" applyAlignment="1">
      <alignment horizontal="center" vertical="center" wrapText="1"/>
    </xf>
    <xf numFmtId="0" fontId="31" fillId="0" borderId="34" xfId="0" applyFont="1" applyBorder="1" applyAlignment="1">
      <alignment horizontal="center" vertical="center" wrapText="1"/>
    </xf>
    <xf numFmtId="0" fontId="31" fillId="0" borderId="70" xfId="0" applyFont="1" applyBorder="1" applyAlignment="1">
      <alignment horizontal="center" vertical="center" wrapText="1"/>
    </xf>
    <xf numFmtId="0" fontId="31" fillId="0" borderId="55" xfId="0" applyFont="1" applyBorder="1" applyAlignment="1">
      <alignment horizontal="center" vertical="center"/>
    </xf>
    <xf numFmtId="0" fontId="31" fillId="0" borderId="6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6" fillId="0" borderId="9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92" xfId="0" applyFont="1" applyBorder="1" applyAlignment="1">
      <alignment horizontal="center" vertical="center"/>
    </xf>
    <xf numFmtId="166" fontId="0" fillId="4" borderId="67" xfId="0" applyNumberFormat="1" applyFill="1" applyBorder="1" applyAlignment="1">
      <alignment horizontal="center" vertical="center"/>
    </xf>
    <xf numFmtId="166" fontId="0" fillId="4" borderId="68" xfId="0" applyNumberFormat="1" applyFill="1" applyBorder="1" applyAlignment="1">
      <alignment horizontal="center" vertical="center"/>
    </xf>
    <xf numFmtId="166" fontId="0" fillId="4" borderId="69" xfId="0" applyNumberFormat="1" applyFill="1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0" fillId="0" borderId="83" xfId="0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0" fillId="0" borderId="11" xfId="0" applyBorder="1" applyAlignment="1">
      <alignment horizontal="center" vertical="center"/>
    </xf>
    <xf numFmtId="0" fontId="0" fillId="0" borderId="71" xfId="0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 wrapText="1"/>
    </xf>
    <xf numFmtId="0" fontId="31" fillId="0" borderId="35" xfId="0" applyFont="1" applyBorder="1" applyAlignment="1">
      <alignment horizontal="center" vertical="center" wrapText="1"/>
    </xf>
    <xf numFmtId="0" fontId="31" fillId="0" borderId="82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65" xfId="0" applyFont="1" applyBorder="1" applyAlignment="1">
      <alignment horizontal="center" vertical="center" wrapText="1"/>
    </xf>
    <xf numFmtId="0" fontId="31" fillId="0" borderId="53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4" fillId="0" borderId="10" xfId="0" applyFont="1" applyBorder="1" applyAlignment="1">
      <alignment horizontal="left" vertical="center"/>
    </xf>
    <xf numFmtId="0" fontId="14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top" wrapText="1"/>
    </xf>
    <xf numFmtId="0" fontId="3" fillId="0" borderId="108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42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 wrapText="1"/>
    </xf>
    <xf numFmtId="0" fontId="15" fillId="0" borderId="82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 wrapText="1"/>
    </xf>
    <xf numFmtId="0" fontId="15" fillId="0" borderId="53" xfId="0" applyFont="1" applyBorder="1" applyAlignment="1">
      <alignment horizontal="center" vertical="center" wrapText="1"/>
    </xf>
    <xf numFmtId="0" fontId="15" fillId="0" borderId="70" xfId="0" applyFont="1" applyBorder="1" applyAlignment="1">
      <alignment horizontal="center" vertical="center" wrapText="1"/>
    </xf>
    <xf numFmtId="0" fontId="0" fillId="0" borderId="9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37" fillId="0" borderId="18" xfId="0" applyFont="1" applyBorder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37" fillId="0" borderId="2" xfId="0" applyFont="1" applyBorder="1" applyAlignment="1">
      <alignment horizontal="center" vertical="center"/>
    </xf>
    <xf numFmtId="0" fontId="31" fillId="0" borderId="67" xfId="0" applyFont="1" applyBorder="1" applyAlignment="1">
      <alignment horizontal="center" vertical="center"/>
    </xf>
    <xf numFmtId="0" fontId="31" fillId="0" borderId="22" xfId="0" applyFont="1" applyBorder="1" applyAlignment="1">
      <alignment horizontal="center" vertical="center"/>
    </xf>
    <xf numFmtId="0" fontId="31" fillId="0" borderId="68" xfId="0" applyFont="1" applyBorder="1" applyAlignment="1">
      <alignment horizontal="center" vertical="center"/>
    </xf>
    <xf numFmtId="0" fontId="31" fillId="0" borderId="69" xfId="0" applyFont="1" applyBorder="1" applyAlignment="1">
      <alignment horizontal="center" vertical="center"/>
    </xf>
    <xf numFmtId="0" fontId="4" fillId="0" borderId="8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6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164" fontId="1" fillId="0" borderId="78" xfId="0" applyNumberFormat="1" applyFont="1" applyBorder="1" applyAlignment="1">
      <alignment horizontal="center" vertical="center"/>
    </xf>
    <xf numFmtId="0" fontId="1" fillId="0" borderId="79" xfId="0" applyFont="1" applyBorder="1" applyAlignment="1">
      <alignment horizontal="center" vertical="center"/>
    </xf>
    <xf numFmtId="164" fontId="1" fillId="0" borderId="93" xfId="0" applyNumberFormat="1" applyFont="1" applyBorder="1" applyAlignment="1">
      <alignment horizontal="center" vertical="center"/>
    </xf>
    <xf numFmtId="0" fontId="1" fillId="0" borderId="7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4" borderId="36" xfId="0" applyFont="1" applyFill="1" applyBorder="1" applyAlignment="1">
      <alignment horizontal="right" vertical="center"/>
    </xf>
    <xf numFmtId="0" fontId="2" fillId="4" borderId="62" xfId="0" applyFont="1" applyFill="1" applyBorder="1" applyAlignment="1">
      <alignment horizontal="right" vertical="center"/>
    </xf>
    <xf numFmtId="0" fontId="2" fillId="4" borderId="90" xfId="0" applyFont="1" applyFill="1" applyBorder="1" applyAlignment="1">
      <alignment horizontal="right" vertical="center"/>
    </xf>
    <xf numFmtId="0" fontId="2" fillId="4" borderId="21" xfId="0" applyFont="1" applyFill="1" applyBorder="1" applyAlignment="1">
      <alignment horizontal="right" vertical="center"/>
    </xf>
    <xf numFmtId="0" fontId="2" fillId="4" borderId="22" xfId="0" applyFont="1" applyFill="1" applyBorder="1" applyAlignment="1">
      <alignment horizontal="right" vertical="center"/>
    </xf>
    <xf numFmtId="0" fontId="2" fillId="4" borderId="89" xfId="0" applyFont="1" applyFill="1" applyBorder="1" applyAlignment="1">
      <alignment horizontal="right" vertical="center"/>
    </xf>
    <xf numFmtId="0" fontId="1" fillId="4" borderId="88" xfId="0" applyFont="1" applyFill="1" applyBorder="1" applyAlignment="1">
      <alignment horizontal="center" vertical="center"/>
    </xf>
    <xf numFmtId="0" fontId="1" fillId="4" borderId="87" xfId="0" applyFont="1" applyFill="1" applyBorder="1" applyAlignment="1">
      <alignment horizontal="center" vertical="center"/>
    </xf>
    <xf numFmtId="0" fontId="1" fillId="4" borderId="75" xfId="0" applyFont="1" applyFill="1" applyBorder="1" applyAlignment="1">
      <alignment horizontal="center" vertical="center"/>
    </xf>
    <xf numFmtId="0" fontId="1" fillId="4" borderId="65" xfId="0" applyFont="1" applyFill="1" applyBorder="1" applyAlignment="1">
      <alignment horizontal="center" vertical="center"/>
    </xf>
    <xf numFmtId="0" fontId="1" fillId="4" borderId="74" xfId="0" applyFont="1" applyFill="1" applyBorder="1" applyAlignment="1">
      <alignment horizontal="center" vertical="center"/>
    </xf>
    <xf numFmtId="0" fontId="1" fillId="4" borderId="70" xfId="0" applyFont="1" applyFill="1" applyBorder="1" applyAlignment="1">
      <alignment horizontal="center" vertical="center"/>
    </xf>
    <xf numFmtId="0" fontId="1" fillId="4" borderId="76" xfId="0" applyFont="1" applyFill="1" applyBorder="1" applyAlignment="1">
      <alignment horizontal="center" vertical="center"/>
    </xf>
    <xf numFmtId="0" fontId="40" fillId="0" borderId="66" xfId="0" applyFont="1" applyBorder="1" applyAlignment="1">
      <alignment horizontal="center" vertical="center"/>
    </xf>
    <xf numFmtId="0" fontId="40" fillId="0" borderId="65" xfId="0" applyFont="1" applyBorder="1" applyAlignment="1">
      <alignment horizontal="center" vertical="center"/>
    </xf>
    <xf numFmtId="164" fontId="1" fillId="0" borderId="80" xfId="0" applyNumberFormat="1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164" fontId="1" fillId="0" borderId="106" xfId="0" applyNumberFormat="1" applyFont="1" applyBorder="1" applyAlignment="1">
      <alignment horizontal="center" vertical="center"/>
    </xf>
    <xf numFmtId="0" fontId="1" fillId="0" borderId="109" xfId="0" applyFont="1" applyBorder="1" applyAlignment="1">
      <alignment horizontal="center" vertical="center"/>
    </xf>
    <xf numFmtId="164" fontId="1" fillId="0" borderId="85" xfId="0" applyNumberFormat="1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40" fillId="0" borderId="70" xfId="0" applyFont="1" applyBorder="1" applyAlignment="1">
      <alignment horizontal="center" vertical="center"/>
    </xf>
    <xf numFmtId="166" fontId="0" fillId="0" borderId="68" xfId="0" applyNumberFormat="1" applyBorder="1" applyAlignment="1">
      <alignment horizontal="center" vertical="center"/>
    </xf>
    <xf numFmtId="166" fontId="0" fillId="0" borderId="69" xfId="0" applyNumberFormat="1" applyBorder="1" applyAlignment="1">
      <alignment horizontal="center" vertical="center"/>
    </xf>
    <xf numFmtId="0" fontId="4" fillId="3" borderId="19" xfId="0" applyFont="1" applyFill="1" applyBorder="1" applyAlignment="1">
      <alignment horizontal="left" vertical="center"/>
    </xf>
    <xf numFmtId="0" fontId="33" fillId="0" borderId="21" xfId="0" applyFont="1" applyBorder="1" applyAlignment="1">
      <alignment horizontal="center" vertical="center"/>
    </xf>
    <xf numFmtId="0" fontId="33" fillId="0" borderId="22" xfId="0" applyFont="1" applyBorder="1" applyAlignment="1">
      <alignment horizontal="center" vertical="center"/>
    </xf>
    <xf numFmtId="0" fontId="33" fillId="0" borderId="89" xfId="0" applyFont="1" applyBorder="1" applyAlignment="1">
      <alignment horizontal="center" vertical="center"/>
    </xf>
    <xf numFmtId="0" fontId="0" fillId="0" borderId="77" xfId="0" applyBorder="1" applyAlignment="1">
      <alignment horizontal="center" vertical="center" textRotation="90" wrapText="1"/>
    </xf>
    <xf numFmtId="0" fontId="0" fillId="0" borderId="52" xfId="0" applyBorder="1" applyAlignment="1">
      <alignment horizontal="center" vertical="center" textRotation="90" wrapText="1"/>
    </xf>
    <xf numFmtId="0" fontId="0" fillId="0" borderId="66" xfId="0" applyBorder="1" applyAlignment="1">
      <alignment horizontal="center" vertical="center" textRotation="90" wrapText="1"/>
    </xf>
    <xf numFmtId="0" fontId="0" fillId="0" borderId="78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9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5" fillId="0" borderId="80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/>
    </xf>
    <xf numFmtId="0" fontId="31" fillId="0" borderId="64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4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22" fillId="0" borderId="18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37" fillId="0" borderId="0" xfId="0" applyFont="1" applyBorder="1" applyAlignment="1">
      <alignment horizontal="center" vertical="center"/>
    </xf>
    <xf numFmtId="0" fontId="19" fillId="0" borderId="17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84" xfId="0" applyFont="1" applyBorder="1" applyAlignment="1">
      <alignment horizontal="left" vertical="center"/>
    </xf>
    <xf numFmtId="0" fontId="20" fillId="0" borderId="80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1" fillId="0" borderId="3" xfId="0" applyFont="1" applyBorder="1" applyAlignment="1">
      <alignment vertical="center"/>
    </xf>
    <xf numFmtId="0" fontId="21" fillId="0" borderId="4" xfId="0" applyFont="1" applyBorder="1" applyAlignment="1">
      <alignment vertical="center"/>
    </xf>
    <xf numFmtId="0" fontId="20" fillId="0" borderId="43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1" fillId="0" borderId="2" xfId="0" applyFont="1" applyBorder="1" applyAlignment="1">
      <alignment vertical="center"/>
    </xf>
    <xf numFmtId="0" fontId="0" fillId="0" borderId="68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84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31" fillId="0" borderId="86" xfId="0" applyFont="1" applyBorder="1" applyAlignment="1">
      <alignment horizontal="center" vertical="center" wrapText="1"/>
    </xf>
    <xf numFmtId="0" fontId="31" fillId="0" borderId="97" xfId="0" applyFont="1" applyBorder="1" applyAlignment="1">
      <alignment horizontal="center" vertical="center" wrapText="1"/>
    </xf>
    <xf numFmtId="0" fontId="31" fillId="0" borderId="87" xfId="0" applyFont="1" applyBorder="1" applyAlignment="1">
      <alignment horizontal="center" vertical="center" wrapText="1"/>
    </xf>
    <xf numFmtId="0" fontId="31" fillId="0" borderId="85" xfId="0" applyFont="1" applyBorder="1" applyAlignment="1">
      <alignment horizontal="center" vertical="center" wrapText="1"/>
    </xf>
    <xf numFmtId="0" fontId="31" fillId="0" borderId="93" xfId="0" applyFont="1" applyBorder="1" applyAlignment="1">
      <alignment horizontal="center" vertical="center" wrapText="1"/>
    </xf>
    <xf numFmtId="0" fontId="0" fillId="0" borderId="77" xfId="0" applyBorder="1" applyAlignment="1">
      <alignment horizontal="center" vertical="center"/>
    </xf>
    <xf numFmtId="164" fontId="1" fillId="0" borderId="65" xfId="0" applyNumberFormat="1" applyFont="1" applyBorder="1" applyAlignment="1">
      <alignment horizontal="center" vertical="center"/>
    </xf>
    <xf numFmtId="164" fontId="1" fillId="0" borderId="70" xfId="0" applyNumberFormat="1" applyFont="1" applyBorder="1" applyAlignment="1">
      <alignment horizontal="center" vertical="center"/>
    </xf>
    <xf numFmtId="164" fontId="1" fillId="0" borderId="86" xfId="0" applyNumberFormat="1" applyFont="1" applyBorder="1" applyAlignment="1">
      <alignment horizontal="center" vertical="center"/>
    </xf>
    <xf numFmtId="164" fontId="1" fillId="0" borderId="87" xfId="0" applyNumberFormat="1" applyFont="1" applyBorder="1" applyAlignment="1">
      <alignment horizontal="center" vertical="center"/>
    </xf>
    <xf numFmtId="164" fontId="1" fillId="0" borderId="77" xfId="0" applyNumberFormat="1" applyFont="1" applyBorder="1" applyAlignment="1">
      <alignment horizontal="center" vertical="center"/>
    </xf>
    <xf numFmtId="164" fontId="1" fillId="0" borderId="66" xfId="0" applyNumberFormat="1" applyFont="1" applyBorder="1" applyAlignment="1">
      <alignment horizontal="center" vertical="center"/>
    </xf>
    <xf numFmtId="0" fontId="0" fillId="0" borderId="8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0" fillId="0" borderId="93" xfId="0" applyBorder="1" applyAlignment="1">
      <alignment horizontal="center" vertical="center"/>
    </xf>
    <xf numFmtId="0" fontId="0" fillId="0" borderId="53" xfId="0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44" xfId="0" applyFont="1" applyBorder="1" applyAlignment="1">
      <alignment horizontal="left" vertical="center"/>
    </xf>
    <xf numFmtId="0" fontId="3" fillId="0" borderId="61" xfId="0" applyFont="1" applyBorder="1" applyAlignment="1">
      <alignment horizontal="left" vertical="center"/>
    </xf>
    <xf numFmtId="0" fontId="1" fillId="4" borderId="66" xfId="0" applyFont="1" applyFill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5" fillId="0" borderId="47" xfId="0" applyFont="1" applyBorder="1" applyAlignment="1">
      <alignment horizontal="center" vertical="center" wrapText="1"/>
    </xf>
    <xf numFmtId="0" fontId="15" fillId="0" borderId="97" xfId="0" applyFont="1" applyBorder="1" applyAlignment="1">
      <alignment horizontal="center" vertical="center" wrapText="1"/>
    </xf>
    <xf numFmtId="0" fontId="15" fillId="0" borderId="87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0" fillId="0" borderId="84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89" xfId="0" applyBorder="1" applyAlignment="1">
      <alignment horizontal="center" vertical="center"/>
    </xf>
    <xf numFmtId="0" fontId="15" fillId="0" borderId="110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103" xfId="0" applyFont="1" applyBorder="1" applyAlignment="1">
      <alignment horizontal="center" vertical="center"/>
    </xf>
    <xf numFmtId="0" fontId="31" fillId="0" borderId="81" xfId="0" applyFont="1" applyBorder="1" applyAlignment="1">
      <alignment horizontal="center" vertical="center"/>
    </xf>
    <xf numFmtId="0" fontId="31" fillId="0" borderId="83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7" fillId="0" borderId="0" xfId="0" applyFont="1" applyBorder="1" applyAlignment="1">
      <alignment horizontal="center" vertical="center"/>
    </xf>
    <xf numFmtId="0" fontId="28" fillId="0" borderId="0" xfId="0" applyFont="1" applyBorder="1" applyAlignment="1">
      <alignment horizontal="center" vertical="center"/>
    </xf>
    <xf numFmtId="164" fontId="1" fillId="0" borderId="96" xfId="0" applyNumberFormat="1" applyFont="1" applyBorder="1" applyAlignment="1">
      <alignment horizontal="center" vertical="center"/>
    </xf>
    <xf numFmtId="0" fontId="1" fillId="0" borderId="73" xfId="0" applyFont="1" applyBorder="1" applyAlignment="1">
      <alignment horizontal="center" vertical="center"/>
    </xf>
    <xf numFmtId="164" fontId="1" fillId="0" borderId="17" xfId="0" applyNumberFormat="1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left" vertical="center"/>
    </xf>
    <xf numFmtId="0" fontId="0" fillId="0" borderId="19" xfId="0" applyBorder="1" applyAlignment="1">
      <alignment vertical="center"/>
    </xf>
    <xf numFmtId="0" fontId="1" fillId="0" borderId="87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53" xfId="0" applyFont="1" applyFill="1" applyBorder="1" applyAlignment="1">
      <alignment horizontal="center" vertical="center"/>
    </xf>
    <xf numFmtId="0" fontId="1" fillId="4" borderId="97" xfId="0" applyFont="1" applyFill="1" applyBorder="1" applyAlignment="1">
      <alignment horizontal="center" vertical="center"/>
    </xf>
    <xf numFmtId="166" fontId="1" fillId="4" borderId="52" xfId="0" applyNumberFormat="1" applyFont="1" applyFill="1" applyBorder="1" applyAlignment="1">
      <alignment horizontal="center" vertical="center"/>
    </xf>
    <xf numFmtId="0" fontId="15" fillId="0" borderId="16" xfId="0" applyFont="1" applyBorder="1" applyAlignment="1">
      <alignment horizontal="center" vertical="center" wrapText="1"/>
    </xf>
    <xf numFmtId="0" fontId="15" fillId="0" borderId="104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 textRotation="90" wrapText="1"/>
    </xf>
    <xf numFmtId="0" fontId="0" fillId="0" borderId="18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3" fillId="3" borderId="105" xfId="0" applyFont="1" applyFill="1" applyBorder="1" applyAlignment="1">
      <alignment horizontal="center" vertical="center"/>
    </xf>
    <xf numFmtId="0" fontId="3" fillId="3" borderId="19" xfId="0" applyFont="1" applyFill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93" xfId="0" applyFont="1" applyBorder="1" applyAlignment="1">
      <alignment horizontal="center" vertical="center"/>
    </xf>
    <xf numFmtId="0" fontId="5" fillId="3" borderId="19" xfId="0" applyFont="1" applyFill="1" applyBorder="1" applyAlignment="1">
      <alignment horizontal="left" vertical="center"/>
    </xf>
    <xf numFmtId="0" fontId="5" fillId="3" borderId="19" xfId="0" applyFont="1" applyFill="1" applyBorder="1" applyAlignment="1">
      <alignment horizontal="center" vertical="center"/>
    </xf>
    <xf numFmtId="0" fontId="5" fillId="3" borderId="20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89" xfId="0" applyFont="1" applyBorder="1" applyAlignment="1">
      <alignment horizontal="center" vertical="center"/>
    </xf>
    <xf numFmtId="0" fontId="1" fillId="0" borderId="85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77" xfId="0" applyFont="1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3" xfId="0" applyBorder="1" applyAlignment="1">
      <alignment horizontal="center" vertical="center"/>
    </xf>
    <xf numFmtId="0" fontId="3" fillId="3" borderId="19" xfId="0" applyFont="1" applyFill="1" applyBorder="1" applyAlignment="1">
      <alignment horizontal="left" vertical="center"/>
    </xf>
    <xf numFmtId="0" fontId="0" fillId="0" borderId="60" xfId="0" applyBorder="1" applyAlignment="1">
      <alignment horizontal="center" vertical="center"/>
    </xf>
    <xf numFmtId="0" fontId="15" fillId="0" borderId="86" xfId="0" applyFont="1" applyBorder="1" applyAlignment="1">
      <alignment horizontal="center" vertical="center"/>
    </xf>
    <xf numFmtId="0" fontId="15" fillId="0" borderId="85" xfId="0" applyFont="1" applyBorder="1" applyAlignment="1">
      <alignment horizontal="center" vertical="center"/>
    </xf>
    <xf numFmtId="0" fontId="15" fillId="0" borderId="93" xfId="0" applyFont="1" applyBorder="1" applyAlignment="1">
      <alignment horizontal="center" vertical="center"/>
    </xf>
    <xf numFmtId="0" fontId="15" fillId="0" borderId="97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2" fillId="0" borderId="9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63" xfId="0" applyFont="1" applyBorder="1" applyAlignment="1">
      <alignment horizontal="center" vertical="center"/>
    </xf>
    <xf numFmtId="0" fontId="0" fillId="4" borderId="67" xfId="0" applyFill="1" applyBorder="1" applyAlignment="1">
      <alignment horizontal="center" vertical="center"/>
    </xf>
    <xf numFmtId="0" fontId="0" fillId="4" borderId="68" xfId="0" applyFill="1" applyBorder="1" applyAlignment="1">
      <alignment horizontal="center" vertical="center"/>
    </xf>
    <xf numFmtId="0" fontId="0" fillId="4" borderId="69" xfId="0" applyFill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51" xfId="0" applyFont="1" applyBorder="1" applyAlignment="1">
      <alignment vertical="center"/>
    </xf>
    <xf numFmtId="0" fontId="3" fillId="0" borderId="10" xfId="0" applyFont="1" applyBorder="1" applyAlignment="1">
      <alignment vertical="top"/>
    </xf>
    <xf numFmtId="0" fontId="3" fillId="0" borderId="51" xfId="0" applyFont="1" applyBorder="1" applyAlignment="1">
      <alignment vertical="top"/>
    </xf>
    <xf numFmtId="0" fontId="3" fillId="0" borderId="44" xfId="0" applyFont="1" applyBorder="1" applyAlignment="1">
      <alignment vertical="center"/>
    </xf>
    <xf numFmtId="0" fontId="3" fillId="0" borderId="61" xfId="0" applyFont="1" applyBorder="1" applyAlignment="1">
      <alignment vertical="center"/>
    </xf>
    <xf numFmtId="0" fontId="9" fillId="0" borderId="23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9" fillId="0" borderId="23" xfId="0" applyFont="1" applyBorder="1" applyAlignment="1">
      <alignment horizontal="left" vertical="center" wrapText="1"/>
    </xf>
    <xf numFmtId="0" fontId="9" fillId="0" borderId="19" xfId="0" applyFont="1" applyBorder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29" fillId="0" borderId="77" xfId="0" applyFont="1" applyBorder="1" applyAlignment="1">
      <alignment horizontal="center" vertical="center" textRotation="90" wrapText="1"/>
    </xf>
    <xf numFmtId="0" fontId="29" fillId="0" borderId="52" xfId="0" applyFont="1" applyBorder="1" applyAlignment="1">
      <alignment horizontal="center" vertical="center" textRotation="90" wrapText="1"/>
    </xf>
    <xf numFmtId="0" fontId="29" fillId="0" borderId="66" xfId="0" applyFont="1" applyBorder="1" applyAlignment="1">
      <alignment horizontal="center" vertical="center" textRotation="90" wrapText="1"/>
    </xf>
    <xf numFmtId="0" fontId="30" fillId="0" borderId="78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 vertical="center"/>
    </xf>
    <xf numFmtId="0" fontId="30" fillId="0" borderId="5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30" fillId="0" borderId="79" xfId="0" applyFont="1" applyBorder="1" applyAlignment="1">
      <alignment horizontal="center" vertical="center"/>
    </xf>
    <xf numFmtId="0" fontId="30" fillId="0" borderId="22" xfId="0" applyFont="1" applyBorder="1" applyAlignment="1">
      <alignment horizontal="center" vertical="center"/>
    </xf>
    <xf numFmtId="0" fontId="49" fillId="0" borderId="10" xfId="0" applyFont="1" applyBorder="1" applyAlignment="1">
      <alignment horizontal="left" vertical="center" wrapText="1"/>
    </xf>
    <xf numFmtId="0" fontId="49" fillId="0" borderId="12" xfId="0" applyFont="1" applyBorder="1" applyAlignment="1">
      <alignment horizontal="left" vertical="center" wrapText="1"/>
    </xf>
    <xf numFmtId="0" fontId="49" fillId="0" borderId="16" xfId="0" applyFont="1" applyBorder="1" applyAlignment="1">
      <alignment horizontal="left" vertical="center" wrapText="1"/>
    </xf>
    <xf numFmtId="0" fontId="31" fillId="0" borderId="10" xfId="0" applyFont="1" applyBorder="1" applyAlignment="1">
      <alignment horizontal="left" vertical="center" wrapText="1"/>
    </xf>
    <xf numFmtId="0" fontId="31" fillId="0" borderId="12" xfId="0" applyFont="1" applyBorder="1" applyAlignment="1">
      <alignment horizontal="left" vertical="center" wrapText="1"/>
    </xf>
    <xf numFmtId="0" fontId="31" fillId="0" borderId="16" xfId="0" applyFont="1" applyBorder="1" applyAlignment="1">
      <alignment horizontal="left" vertical="center" wrapText="1"/>
    </xf>
    <xf numFmtId="0" fontId="50" fillId="0" borderId="10" xfId="0" applyFont="1" applyBorder="1" applyAlignment="1">
      <alignment horizontal="left" vertical="center" wrapText="1" shrinkToFit="1"/>
    </xf>
    <xf numFmtId="0" fontId="50" fillId="0" borderId="12" xfId="0" applyFont="1" applyBorder="1" applyAlignment="1">
      <alignment horizontal="left" vertical="center" wrapText="1" shrinkToFit="1"/>
    </xf>
    <xf numFmtId="0" fontId="50" fillId="0" borderId="16" xfId="0" applyFont="1" applyBorder="1" applyAlignment="1">
      <alignment horizontal="left" vertical="center" wrapText="1" shrinkToFit="1"/>
    </xf>
    <xf numFmtId="0" fontId="31" fillId="0" borderId="10" xfId="0" applyFont="1" applyBorder="1" applyAlignment="1">
      <alignment horizontal="left" vertical="center"/>
    </xf>
    <xf numFmtId="0" fontId="31" fillId="0" borderId="12" xfId="0" applyFont="1" applyBorder="1" applyAlignment="1">
      <alignment horizontal="left" vertical="center"/>
    </xf>
    <xf numFmtId="0" fontId="31" fillId="0" borderId="16" xfId="0" applyFont="1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6" xfId="0" applyBorder="1" applyAlignment="1">
      <alignment horizontal="left"/>
    </xf>
    <xf numFmtId="0" fontId="31" fillId="0" borderId="10" xfId="0" applyFont="1" applyBorder="1" applyAlignment="1">
      <alignment vertical="center"/>
    </xf>
    <xf numFmtId="0" fontId="31" fillId="0" borderId="12" xfId="0" applyFont="1" applyBorder="1" applyAlignment="1">
      <alignment vertical="center"/>
    </xf>
    <xf numFmtId="0" fontId="31" fillId="0" borderId="16" xfId="0" applyFont="1" applyBorder="1" applyAlignment="1">
      <alignment vertical="center"/>
    </xf>
    <xf numFmtId="0" fontId="49" fillId="0" borderId="10" xfId="0" applyFont="1" applyBorder="1" applyAlignment="1">
      <alignment vertical="center"/>
    </xf>
    <xf numFmtId="0" fontId="49" fillId="0" borderId="12" xfId="0" applyFont="1" applyBorder="1" applyAlignment="1">
      <alignment vertical="center"/>
    </xf>
    <xf numFmtId="0" fontId="49" fillId="0" borderId="16" xfId="0" applyFont="1" applyBorder="1" applyAlignment="1">
      <alignment vertical="center"/>
    </xf>
    <xf numFmtId="0" fontId="48" fillId="0" borderId="11" xfId="0" applyFont="1" applyBorder="1" applyAlignment="1">
      <alignment horizontal="center" vertical="center" wrapText="1" shrinkToFit="1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27" xfId="0" applyBorder="1" applyAlignment="1">
      <alignment horizontal="left"/>
    </xf>
    <xf numFmtId="0" fontId="50" fillId="0" borderId="11" xfId="0" applyFont="1" applyBorder="1" applyAlignment="1">
      <alignment horizontal="center" vertical="center" wrapText="1" shrinkToFit="1"/>
    </xf>
    <xf numFmtId="0" fontId="50" fillId="0" borderId="10" xfId="0" applyFont="1" applyBorder="1" applyAlignment="1">
      <alignment vertical="center" wrapText="1"/>
    </xf>
    <xf numFmtId="0" fontId="50" fillId="0" borderId="16" xfId="0" applyFont="1" applyBorder="1" applyAlignment="1">
      <alignment vertical="center" wrapText="1"/>
    </xf>
    <xf numFmtId="0" fontId="0" fillId="0" borderId="9" xfId="0" applyBorder="1"/>
    <xf numFmtId="0" fontId="0" fillId="0" borderId="15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4" xfId="0" applyBorder="1" applyAlignment="1">
      <alignment horizontal="center"/>
    </xf>
    <xf numFmtId="0" fontId="29" fillId="0" borderId="10" xfId="0" applyFont="1" applyBorder="1" applyAlignment="1">
      <alignment horizontal="left"/>
    </xf>
    <xf numFmtId="0" fontId="29" fillId="0" borderId="12" xfId="0" applyFont="1" applyBorder="1" applyAlignment="1">
      <alignment horizontal="left"/>
    </xf>
    <xf numFmtId="0" fontId="29" fillId="0" borderId="16" xfId="0" applyFont="1" applyBorder="1" applyAlignment="1">
      <alignment horizontal="left"/>
    </xf>
    <xf numFmtId="0" fontId="49" fillId="0" borderId="10" xfId="0" applyFont="1" applyBorder="1" applyAlignment="1">
      <alignment horizontal="left" vertical="center"/>
    </xf>
    <xf numFmtId="0" fontId="49" fillId="0" borderId="12" xfId="0" applyFont="1" applyBorder="1" applyAlignment="1">
      <alignment horizontal="left" vertical="center"/>
    </xf>
    <xf numFmtId="0" fontId="49" fillId="0" borderId="16" xfId="0" applyFont="1" applyBorder="1" applyAlignment="1">
      <alignment horizontal="left" vertical="center"/>
    </xf>
    <xf numFmtId="0" fontId="50" fillId="0" borderId="10" xfId="0" applyFont="1" applyBorder="1" applyAlignment="1">
      <alignment horizontal="left" vertical="center"/>
    </xf>
    <xf numFmtId="0" fontId="50" fillId="0" borderId="12" xfId="0" applyFont="1" applyBorder="1" applyAlignment="1">
      <alignment horizontal="left" vertical="center"/>
    </xf>
    <xf numFmtId="0" fontId="50" fillId="0" borderId="16" xfId="0" applyFont="1" applyBorder="1" applyAlignment="1">
      <alignment horizontal="left" vertical="center"/>
    </xf>
    <xf numFmtId="0" fontId="50" fillId="0" borderId="10" xfId="0" applyFont="1" applyBorder="1" applyAlignment="1">
      <alignment horizontal="left" vertical="center" wrapText="1"/>
    </xf>
    <xf numFmtId="0" fontId="50" fillId="0" borderId="12" xfId="0" applyFont="1" applyBorder="1" applyAlignment="1">
      <alignment horizontal="left" vertical="center" wrapText="1"/>
    </xf>
    <xf numFmtId="0" fontId="50" fillId="0" borderId="16" xfId="0" applyFont="1" applyBorder="1" applyAlignment="1">
      <alignment horizontal="left" vertical="center" wrapText="1"/>
    </xf>
    <xf numFmtId="0" fontId="50" fillId="0" borderId="12" xfId="0" applyFont="1" applyBorder="1" applyAlignment="1">
      <alignment vertical="center" wrapText="1"/>
    </xf>
    <xf numFmtId="0" fontId="3" fillId="0" borderId="0" xfId="0" applyFont="1" applyAlignment="1">
      <alignment horizontal="left" vertical="center"/>
    </xf>
    <xf numFmtId="0" fontId="51" fillId="0" borderId="13" xfId="0" applyFont="1" applyBorder="1" applyAlignment="1">
      <alignment vertical="center" wrapText="1"/>
    </xf>
    <xf numFmtId="0" fontId="51" fillId="0" borderId="60" xfId="0" applyFont="1" applyBorder="1" applyAlignment="1">
      <alignment vertical="center" wrapText="1"/>
    </xf>
    <xf numFmtId="0" fontId="49" fillId="0" borderId="11" xfId="0" applyFont="1" applyBorder="1" applyAlignment="1">
      <alignment horizontal="center" vertical="center"/>
    </xf>
    <xf numFmtId="0" fontId="31" fillId="0" borderId="27" xfId="0" applyFont="1" applyBorder="1" applyAlignment="1">
      <alignment horizontal="left" vertical="center"/>
    </xf>
    <xf numFmtId="0" fontId="51" fillId="0" borderId="11" xfId="0" applyFont="1" applyBorder="1" applyAlignment="1">
      <alignment horizontal="left" vertical="center" wrapText="1" shrinkToFit="1"/>
    </xf>
    <xf numFmtId="0" fontId="50" fillId="0" borderId="11" xfId="0" applyFont="1" applyBorder="1" applyAlignment="1">
      <alignment horizontal="left" vertical="center" wrapText="1" shrinkToFit="1"/>
    </xf>
    <xf numFmtId="0" fontId="2" fillId="0" borderId="0" xfId="0" applyFont="1" applyAlignment="1">
      <alignment horizontal="center"/>
    </xf>
    <xf numFmtId="0" fontId="0" fillId="0" borderId="13" xfId="0" applyBorder="1" applyAlignment="1">
      <alignment horizontal="center"/>
    </xf>
    <xf numFmtId="0" fontId="0" fillId="0" borderId="60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28575</xdr:colOff>
      <xdr:row>186</xdr:row>
      <xdr:rowOff>228600</xdr:rowOff>
    </xdr:from>
    <xdr:to>
      <xdr:col>37</xdr:col>
      <xdr:colOff>104775</xdr:colOff>
      <xdr:row>186</xdr:row>
      <xdr:rowOff>228600</xdr:rowOff>
    </xdr:to>
    <xdr:sp macro="" textlink="">
      <xdr:nvSpPr>
        <xdr:cNvPr id="2" name="Text Box 155">
          <a:extLst>
            <a:ext uri="{FF2B5EF4-FFF2-40B4-BE49-F238E27FC236}">
              <a16:creationId xmlns:a16="http://schemas.microsoft.com/office/drawing/2014/main" xmlns="" id="{8AF49CB4-599A-4EDC-A848-E89290FE66E2}"/>
            </a:ext>
          </a:extLst>
        </xdr:cNvPr>
        <xdr:cNvSpPr txBox="1">
          <a:spLocks noChangeArrowheads="1"/>
        </xdr:cNvSpPr>
      </xdr:nvSpPr>
      <xdr:spPr bwMode="auto">
        <a:xfrm>
          <a:off x="15897225" y="44624625"/>
          <a:ext cx="762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0">
            <a:defRPr sz="1000"/>
          </a:pPr>
          <a:r>
            <a:rPr lang="pl-PL" sz="1400" b="1" i="0" strike="noStrike" baseline="30000">
              <a:solidFill>
                <a:srgbClr val="000000"/>
              </a:solidFill>
              <a:latin typeface="Arial CE"/>
            </a:rPr>
            <a:t>*</a:t>
          </a:r>
        </a:p>
      </xdr:txBody>
    </xdr:sp>
    <xdr:clientData/>
  </xdr:twoCellAnchor>
  <xdr:twoCellAnchor>
    <xdr:from>
      <xdr:col>37</xdr:col>
      <xdr:colOff>28575</xdr:colOff>
      <xdr:row>186</xdr:row>
      <xdr:rowOff>228600</xdr:rowOff>
    </xdr:from>
    <xdr:to>
      <xdr:col>37</xdr:col>
      <xdr:colOff>104775</xdr:colOff>
      <xdr:row>186</xdr:row>
      <xdr:rowOff>228600</xdr:rowOff>
    </xdr:to>
    <xdr:sp macro="" textlink="">
      <xdr:nvSpPr>
        <xdr:cNvPr id="3" name="Text Box 158">
          <a:extLst>
            <a:ext uri="{FF2B5EF4-FFF2-40B4-BE49-F238E27FC236}">
              <a16:creationId xmlns:a16="http://schemas.microsoft.com/office/drawing/2014/main" xmlns="" id="{4B87C9B1-2454-491A-9EF5-8269A4409526}"/>
            </a:ext>
          </a:extLst>
        </xdr:cNvPr>
        <xdr:cNvSpPr txBox="1">
          <a:spLocks noChangeArrowheads="1"/>
        </xdr:cNvSpPr>
      </xdr:nvSpPr>
      <xdr:spPr bwMode="auto">
        <a:xfrm>
          <a:off x="15897225" y="44624625"/>
          <a:ext cx="76200" cy="0"/>
        </a:xfrm>
        <a:prstGeom prst="rect">
          <a:avLst/>
        </a:prstGeom>
        <a:solidFill>
          <a:srgbClr val="9933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0" tIns="27432" rIns="27432" bIns="0" anchor="t" upright="1"/>
        <a:lstStyle/>
        <a:p>
          <a:pPr algn="r" rtl="0">
            <a:defRPr sz="1000"/>
          </a:pPr>
          <a:r>
            <a:rPr lang="pl-PL" sz="1400" b="1" i="0" strike="noStrike" baseline="30000">
              <a:solidFill>
                <a:srgbClr val="000000"/>
              </a:solidFill>
              <a:latin typeface="Arial CE"/>
            </a:rPr>
            <a:t>*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07"/>
  <sheetViews>
    <sheetView tabSelected="1" zoomScale="50" zoomScaleNormal="50" zoomScaleSheetLayoutView="50" workbookViewId="0">
      <selection activeCell="S8" sqref="S8"/>
    </sheetView>
  </sheetViews>
  <sheetFormatPr defaultColWidth="9.21875" defaultRowHeight="18" customHeight="1" x14ac:dyDescent="0.25"/>
  <cols>
    <col min="1" max="1" width="4.44140625" style="1" customWidth="1"/>
    <col min="2" max="3" width="32.5546875" style="1" customWidth="1"/>
    <col min="4" max="6" width="6.44140625" style="1" customWidth="1"/>
    <col min="7" max="7" width="11.21875" style="1" customWidth="1"/>
    <col min="8" max="8" width="7.21875" style="1" customWidth="1"/>
    <col min="9" max="9" width="6.44140625" style="1" customWidth="1"/>
    <col min="10" max="10" width="6.21875" style="1" customWidth="1"/>
    <col min="11" max="11" width="6.77734375" style="1" customWidth="1"/>
    <col min="12" max="13" width="4.21875" style="1" customWidth="1"/>
    <col min="14" max="14" width="4" style="1" customWidth="1"/>
    <col min="15" max="42" width="4.21875" style="1" customWidth="1"/>
    <col min="43" max="43" width="5" style="1" customWidth="1"/>
    <col min="44" max="44" width="9.21875" style="379"/>
    <col min="45" max="45" width="11.21875" style="379" bestFit="1" customWidth="1"/>
    <col min="46" max="47" width="9.21875" style="379"/>
    <col min="48" max="48" width="9.21875" style="379" customWidth="1"/>
    <col min="49" max="53" width="5.21875" style="379" customWidth="1"/>
    <col min="54" max="79" width="5.21875" style="1" customWidth="1"/>
    <col min="80" max="16384" width="9.21875" style="1"/>
  </cols>
  <sheetData>
    <row r="1" spans="1:43" ht="18" customHeight="1" thickBot="1" x14ac:dyDescent="0.3"/>
    <row r="2" spans="1:43" ht="18" customHeight="1" x14ac:dyDescent="0.25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5" t="s">
        <v>363</v>
      </c>
      <c r="W2" s="24"/>
      <c r="X2" s="24"/>
      <c r="Y2" s="24"/>
      <c r="Z2" s="24"/>
      <c r="AA2" s="24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6"/>
    </row>
    <row r="3" spans="1:43" ht="27" customHeight="1" x14ac:dyDescent="0.25">
      <c r="A3" s="25"/>
      <c r="B3" s="384" t="s">
        <v>203</v>
      </c>
      <c r="C3" s="385"/>
      <c r="D3" s="385"/>
      <c r="E3" s="385"/>
      <c r="F3" s="385"/>
      <c r="G3" s="385"/>
      <c r="H3" s="385"/>
      <c r="I3" s="385"/>
      <c r="J3" s="385"/>
      <c r="K3" s="385"/>
      <c r="L3" s="385"/>
      <c r="M3" s="385"/>
      <c r="N3" s="385"/>
      <c r="O3" s="385"/>
      <c r="P3" s="385"/>
      <c r="Q3" s="385"/>
      <c r="R3" s="385"/>
      <c r="S3" s="385"/>
      <c r="T3" s="385"/>
      <c r="U3" s="385"/>
      <c r="V3" s="385"/>
      <c r="W3" s="385"/>
      <c r="X3" s="385"/>
      <c r="Y3" s="385"/>
      <c r="Z3" s="385"/>
      <c r="AA3" s="386"/>
      <c r="AB3" s="387"/>
      <c r="AC3" s="387"/>
      <c r="AD3" s="387"/>
      <c r="AE3" s="387"/>
      <c r="AF3" s="387"/>
      <c r="AG3" s="387"/>
      <c r="AH3" s="387"/>
      <c r="AI3" s="387"/>
      <c r="AJ3" s="387"/>
      <c r="AK3" s="387"/>
      <c r="AL3" s="387"/>
      <c r="AM3" s="387"/>
      <c r="AN3" s="387"/>
      <c r="AO3" s="387"/>
      <c r="AP3" s="387"/>
      <c r="AQ3" s="4"/>
    </row>
    <row r="4" spans="1:43" ht="18" customHeight="1" x14ac:dyDescent="0.25">
      <c r="A4" s="25"/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5"/>
      <c r="V4" s="385"/>
      <c r="W4" s="385"/>
      <c r="X4" s="385"/>
      <c r="Y4" s="385"/>
      <c r="Z4" s="385"/>
      <c r="AA4" s="386"/>
      <c r="AB4" s="387"/>
      <c r="AC4" s="387"/>
      <c r="AD4" s="387"/>
      <c r="AE4" s="387"/>
      <c r="AF4" s="387"/>
      <c r="AG4" s="387"/>
      <c r="AH4" s="387"/>
      <c r="AI4" s="387"/>
      <c r="AJ4" s="387"/>
      <c r="AK4" s="387"/>
      <c r="AL4" s="387"/>
      <c r="AM4" s="387"/>
      <c r="AN4" s="387"/>
      <c r="AO4" s="387"/>
      <c r="AP4" s="387"/>
      <c r="AQ4" s="4"/>
    </row>
    <row r="5" spans="1:43" ht="18" customHeight="1" x14ac:dyDescent="0.25">
      <c r="A5" s="25"/>
      <c r="B5" s="388" t="s">
        <v>0</v>
      </c>
      <c r="C5" s="388" t="s">
        <v>65</v>
      </c>
      <c r="D5" s="389"/>
      <c r="E5" s="388"/>
      <c r="F5" s="388"/>
      <c r="G5" s="388"/>
      <c r="H5" s="388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6"/>
      <c r="AB5" s="387"/>
      <c r="AC5" s="387"/>
      <c r="AD5" s="387"/>
      <c r="AE5" s="387"/>
      <c r="AF5" s="387"/>
      <c r="AG5" s="387"/>
      <c r="AH5" s="387"/>
      <c r="AI5" s="387"/>
      <c r="AJ5" s="387"/>
      <c r="AK5" s="387"/>
      <c r="AL5" s="387"/>
      <c r="AM5" s="387"/>
      <c r="AN5" s="387"/>
      <c r="AO5" s="387"/>
      <c r="AP5" s="387"/>
      <c r="AQ5" s="4"/>
    </row>
    <row r="6" spans="1:43" ht="18" customHeight="1" x14ac:dyDescent="0.25">
      <c r="A6" s="25"/>
      <c r="B6" s="390" t="s">
        <v>110</v>
      </c>
      <c r="C6" s="391" t="s">
        <v>204</v>
      </c>
      <c r="D6" s="385"/>
      <c r="E6" s="392"/>
      <c r="F6" s="392"/>
      <c r="G6" s="392"/>
      <c r="H6" s="392"/>
      <c r="I6" s="392" t="s">
        <v>258</v>
      </c>
      <c r="J6" s="385"/>
      <c r="K6" s="385"/>
      <c r="L6" s="385"/>
      <c r="M6" s="393"/>
      <c r="N6" s="393"/>
      <c r="O6" s="393"/>
      <c r="P6" s="393"/>
      <c r="Q6" s="393"/>
      <c r="R6" s="393"/>
      <c r="S6" s="393"/>
      <c r="T6" s="393"/>
      <c r="U6" s="393"/>
      <c r="V6" s="393"/>
      <c r="W6" s="393"/>
      <c r="X6" s="393"/>
      <c r="Y6" s="393"/>
      <c r="Z6" s="385"/>
      <c r="AA6" s="386"/>
      <c r="AB6" s="387"/>
      <c r="AC6" s="387"/>
      <c r="AD6" s="387"/>
      <c r="AE6" s="387"/>
      <c r="AF6" s="387"/>
      <c r="AG6" s="387"/>
      <c r="AH6" s="387"/>
      <c r="AI6" s="387"/>
      <c r="AJ6" s="387"/>
      <c r="AK6" s="387"/>
      <c r="AL6" s="387"/>
      <c r="AM6" s="387"/>
      <c r="AN6" s="387"/>
      <c r="AO6" s="387"/>
      <c r="AP6" s="387"/>
      <c r="AQ6" s="4"/>
    </row>
    <row r="7" spans="1:43" ht="18" customHeight="1" x14ac:dyDescent="0.25">
      <c r="A7" s="25"/>
      <c r="B7" s="390" t="s">
        <v>64</v>
      </c>
      <c r="C7" s="392" t="s">
        <v>259</v>
      </c>
      <c r="D7" s="386"/>
      <c r="E7" s="392"/>
      <c r="F7" s="392"/>
      <c r="G7" s="392"/>
      <c r="H7" s="392"/>
      <c r="I7" s="392"/>
      <c r="J7" s="385"/>
      <c r="K7" s="385"/>
      <c r="L7" s="385"/>
      <c r="M7" s="393"/>
      <c r="N7" s="393"/>
      <c r="O7" s="393"/>
      <c r="P7" s="393"/>
      <c r="Q7" s="393"/>
      <c r="R7" s="393"/>
      <c r="S7" s="393"/>
      <c r="T7" s="393"/>
      <c r="U7" s="393"/>
      <c r="V7" s="393"/>
      <c r="W7" s="393"/>
      <c r="X7" s="393"/>
      <c r="Y7" s="393"/>
      <c r="Z7" s="385"/>
      <c r="AA7" s="386"/>
      <c r="AB7" s="387"/>
      <c r="AC7" s="387"/>
      <c r="AD7" s="387"/>
      <c r="AE7" s="387"/>
      <c r="AF7" s="387"/>
      <c r="AG7" s="387"/>
      <c r="AH7" s="387"/>
      <c r="AI7" s="387"/>
      <c r="AJ7" s="387"/>
      <c r="AK7" s="387"/>
      <c r="AL7" s="387"/>
      <c r="AM7" s="387"/>
      <c r="AN7" s="387"/>
      <c r="AO7" s="387"/>
      <c r="AP7" s="387"/>
      <c r="AQ7" s="4"/>
    </row>
    <row r="8" spans="1:43" ht="18" customHeight="1" x14ac:dyDescent="0.25">
      <c r="A8" s="25"/>
      <c r="B8" s="390" t="s">
        <v>63</v>
      </c>
      <c r="C8" s="392" t="s">
        <v>260</v>
      </c>
      <c r="D8" s="386"/>
      <c r="E8" s="392"/>
      <c r="F8" s="392"/>
      <c r="G8" s="392"/>
      <c r="H8" s="392"/>
      <c r="I8" s="392"/>
      <c r="J8" s="385"/>
      <c r="K8" s="385"/>
      <c r="L8" s="385"/>
      <c r="M8" s="393"/>
      <c r="N8" s="393"/>
      <c r="O8" s="393"/>
      <c r="P8" s="393"/>
      <c r="Q8" s="393"/>
      <c r="R8" s="393"/>
      <c r="S8" s="393"/>
      <c r="T8" s="393"/>
      <c r="U8" s="393"/>
      <c r="V8" s="393"/>
      <c r="W8" s="393"/>
      <c r="X8" s="393"/>
      <c r="Y8" s="393"/>
      <c r="Z8" s="385"/>
      <c r="AA8" s="386"/>
      <c r="AB8" s="387"/>
      <c r="AC8" s="387"/>
      <c r="AD8" s="387"/>
      <c r="AE8" s="387"/>
      <c r="AF8" s="387"/>
      <c r="AG8" s="387"/>
      <c r="AH8" s="387"/>
      <c r="AI8" s="387"/>
      <c r="AJ8" s="387"/>
      <c r="AK8" s="387"/>
      <c r="AL8" s="387"/>
      <c r="AM8" s="387"/>
      <c r="AN8" s="387"/>
      <c r="AO8" s="387"/>
      <c r="AP8" s="387"/>
      <c r="AQ8" s="4"/>
    </row>
    <row r="9" spans="1:43" ht="18" customHeight="1" x14ac:dyDescent="0.25">
      <c r="A9" s="25"/>
      <c r="B9" s="385"/>
      <c r="C9" s="385"/>
      <c r="D9" s="385"/>
      <c r="E9" s="385"/>
      <c r="F9" s="385"/>
      <c r="G9" s="385"/>
      <c r="H9" s="385"/>
      <c r="I9" s="392"/>
      <c r="J9" s="385"/>
      <c r="K9" s="385"/>
      <c r="L9" s="385"/>
      <c r="M9" s="393"/>
      <c r="N9" s="393"/>
      <c r="O9" s="393"/>
      <c r="P9" s="393"/>
      <c r="Q9" s="393"/>
      <c r="R9" s="393"/>
      <c r="S9" s="393"/>
      <c r="T9" s="393"/>
      <c r="U9" s="393"/>
      <c r="V9" s="393"/>
      <c r="W9" s="393"/>
      <c r="X9" s="393"/>
      <c r="Y9" s="393"/>
      <c r="Z9" s="385"/>
      <c r="AA9" s="386"/>
      <c r="AB9" s="387"/>
      <c r="AC9" s="387"/>
      <c r="AD9" s="387"/>
      <c r="AE9" s="387"/>
      <c r="AF9" s="387"/>
      <c r="AG9" s="387"/>
      <c r="AH9" s="387"/>
      <c r="AI9" s="387"/>
      <c r="AJ9" s="387"/>
      <c r="AK9" s="387"/>
      <c r="AL9" s="387"/>
      <c r="AM9" s="387"/>
      <c r="AN9" s="387"/>
      <c r="AO9" s="387"/>
      <c r="AP9" s="387"/>
      <c r="AQ9" s="4"/>
    </row>
    <row r="10" spans="1:43" ht="18" customHeight="1" thickBot="1" x14ac:dyDescent="0.3">
      <c r="A10" s="25"/>
      <c r="B10" s="393"/>
      <c r="C10" s="393"/>
      <c r="D10" s="393"/>
      <c r="E10" s="393"/>
      <c r="F10" s="393"/>
      <c r="G10" s="393"/>
      <c r="H10" s="393"/>
      <c r="I10" s="393"/>
      <c r="J10" s="385"/>
      <c r="K10" s="385"/>
      <c r="L10" s="385"/>
      <c r="M10" s="393"/>
      <c r="N10" s="393"/>
      <c r="O10" s="393"/>
      <c r="P10" s="393"/>
      <c r="Q10" s="393"/>
      <c r="R10" s="393"/>
      <c r="S10" s="393"/>
      <c r="T10" s="393"/>
      <c r="U10" s="393"/>
      <c r="V10" s="393"/>
      <c r="W10" s="393"/>
      <c r="X10" s="393"/>
      <c r="Y10" s="393"/>
      <c r="Z10" s="385"/>
      <c r="AA10" s="386"/>
      <c r="AB10" s="387"/>
      <c r="AC10" s="387"/>
      <c r="AD10" s="387"/>
      <c r="AE10" s="387"/>
      <c r="AF10" s="387"/>
      <c r="AG10" s="387"/>
      <c r="AH10" s="387"/>
      <c r="AI10" s="387"/>
      <c r="AJ10" s="387"/>
      <c r="AK10" s="387"/>
      <c r="AL10" s="387"/>
      <c r="AM10" s="387"/>
      <c r="AN10" s="387"/>
      <c r="AO10" s="387"/>
      <c r="AP10" s="387"/>
      <c r="AQ10" s="4"/>
    </row>
    <row r="11" spans="1:43" ht="56.25" customHeight="1" thickBot="1" x14ac:dyDescent="0.3">
      <c r="A11" s="25"/>
      <c r="B11" s="665" t="s">
        <v>205</v>
      </c>
      <c r="C11" s="666"/>
      <c r="D11" s="666"/>
      <c r="E11" s="666"/>
      <c r="F11" s="667"/>
      <c r="G11" s="26">
        <v>1394</v>
      </c>
      <c r="H11" s="27" t="s">
        <v>206</v>
      </c>
      <c r="I11" s="28"/>
      <c r="J11" s="393"/>
      <c r="K11" s="393"/>
      <c r="L11" s="393"/>
      <c r="M11" s="393"/>
      <c r="N11" s="393"/>
      <c r="O11" s="393"/>
      <c r="P11" s="393"/>
      <c r="Q11" s="393"/>
      <c r="R11" s="393"/>
      <c r="S11" s="393"/>
      <c r="T11" s="393"/>
      <c r="U11" s="393"/>
      <c r="V11" s="393"/>
      <c r="W11" s="393"/>
      <c r="X11" s="393"/>
      <c r="Y11" s="393"/>
      <c r="Z11" s="385"/>
      <c r="AA11" s="386"/>
      <c r="AB11" s="387"/>
      <c r="AC11" s="387"/>
      <c r="AD11" s="387"/>
      <c r="AE11" s="387"/>
      <c r="AF11" s="387"/>
      <c r="AG11" s="387"/>
      <c r="AH11" s="387"/>
      <c r="AI11" s="387"/>
      <c r="AJ11" s="387"/>
      <c r="AK11" s="387"/>
      <c r="AL11" s="387"/>
      <c r="AM11" s="387"/>
      <c r="AN11" s="387"/>
      <c r="AO11" s="387"/>
      <c r="AP11" s="387"/>
      <c r="AQ11" s="4"/>
    </row>
    <row r="12" spans="1:43" ht="80.25" customHeight="1" thickBot="1" x14ac:dyDescent="0.3">
      <c r="A12" s="25"/>
      <c r="B12" s="668" t="s">
        <v>261</v>
      </c>
      <c r="C12" s="669"/>
      <c r="D12" s="669"/>
      <c r="E12" s="669"/>
      <c r="F12" s="670"/>
      <c r="G12" s="348">
        <f>ROUNDDOWN(G11/25+62*4/25+7,0)</f>
        <v>72</v>
      </c>
      <c r="H12" s="27" t="s">
        <v>60</v>
      </c>
      <c r="I12" s="28"/>
      <c r="J12" s="394"/>
      <c r="K12" s="393"/>
      <c r="L12" s="393"/>
      <c r="M12" s="393"/>
      <c r="N12" s="393"/>
      <c r="O12" s="393"/>
      <c r="P12" s="393"/>
      <c r="Q12" s="393"/>
      <c r="R12" s="393"/>
      <c r="S12" s="393"/>
      <c r="T12" s="393"/>
      <c r="U12" s="393"/>
      <c r="V12" s="393"/>
      <c r="W12" s="393"/>
      <c r="X12" s="393"/>
      <c r="Y12" s="393"/>
      <c r="Z12" s="385"/>
      <c r="AA12" s="386"/>
      <c r="AB12" s="387"/>
      <c r="AC12" s="387"/>
      <c r="AD12" s="387"/>
      <c r="AE12" s="387"/>
      <c r="AF12" s="387"/>
      <c r="AG12" s="387"/>
      <c r="AH12" s="387"/>
      <c r="AI12" s="387"/>
      <c r="AJ12" s="387"/>
      <c r="AK12" s="387"/>
      <c r="AL12" s="387"/>
      <c r="AM12" s="387"/>
      <c r="AN12" s="387"/>
      <c r="AO12" s="387"/>
      <c r="AP12" s="387"/>
      <c r="AQ12" s="4"/>
    </row>
    <row r="13" spans="1:43" ht="80.25" customHeight="1" thickBot="1" x14ac:dyDescent="0.3">
      <c r="A13" s="25"/>
      <c r="B13" s="668" t="s">
        <v>207</v>
      </c>
      <c r="C13" s="669"/>
      <c r="D13" s="669"/>
      <c r="E13" s="669"/>
      <c r="F13" s="670"/>
      <c r="G13" s="26">
        <v>6</v>
      </c>
      <c r="H13" s="27" t="s">
        <v>60</v>
      </c>
      <c r="I13" s="28"/>
      <c r="J13" s="393"/>
      <c r="K13" s="393"/>
      <c r="L13" s="393"/>
      <c r="M13" s="393"/>
      <c r="N13" s="393"/>
      <c r="O13" s="393"/>
      <c r="P13" s="393"/>
      <c r="Q13" s="393"/>
      <c r="R13" s="393"/>
      <c r="S13" s="393"/>
      <c r="T13" s="393"/>
      <c r="U13" s="393"/>
      <c r="V13" s="393"/>
      <c r="W13" s="393"/>
      <c r="X13" s="393"/>
      <c r="Y13" s="393"/>
      <c r="Z13" s="385"/>
      <c r="AA13" s="386"/>
      <c r="AB13" s="387"/>
      <c r="AC13" s="387"/>
      <c r="AD13" s="387"/>
      <c r="AE13" s="387"/>
      <c r="AF13" s="387"/>
      <c r="AG13" s="387"/>
      <c r="AH13" s="387"/>
      <c r="AI13" s="387"/>
      <c r="AJ13" s="387"/>
      <c r="AK13" s="387"/>
      <c r="AL13" s="387"/>
      <c r="AM13" s="387"/>
      <c r="AN13" s="387"/>
      <c r="AO13" s="387"/>
      <c r="AP13" s="387"/>
      <c r="AQ13" s="4"/>
    </row>
    <row r="14" spans="1:43" ht="80.25" customHeight="1" thickBot="1" x14ac:dyDescent="0.3">
      <c r="A14" s="25"/>
      <c r="B14" s="671" t="s">
        <v>208</v>
      </c>
      <c r="C14" s="672"/>
      <c r="D14" s="672"/>
      <c r="E14" s="672"/>
      <c r="F14" s="673"/>
      <c r="G14" s="26">
        <v>63</v>
      </c>
      <c r="H14" s="27" t="s">
        <v>60</v>
      </c>
      <c r="I14" s="28"/>
      <c r="J14" s="393"/>
      <c r="K14" s="393"/>
      <c r="L14" s="393"/>
      <c r="M14" s="393"/>
      <c r="N14" s="393"/>
      <c r="O14" s="393"/>
      <c r="P14" s="393"/>
      <c r="Q14" s="393"/>
      <c r="R14" s="393"/>
      <c r="S14" s="393"/>
      <c r="T14" s="393"/>
      <c r="U14" s="393"/>
      <c r="V14" s="393"/>
      <c r="W14" s="393"/>
      <c r="X14" s="393"/>
      <c r="Y14" s="393"/>
      <c r="Z14" s="385"/>
      <c r="AA14" s="386"/>
      <c r="AB14" s="387"/>
      <c r="AC14" s="387"/>
      <c r="AD14" s="387"/>
      <c r="AE14" s="387"/>
      <c r="AF14" s="387"/>
      <c r="AG14" s="387"/>
      <c r="AH14" s="387"/>
      <c r="AI14" s="387"/>
      <c r="AJ14" s="387"/>
      <c r="AK14" s="387"/>
      <c r="AL14" s="387"/>
      <c r="AM14" s="387"/>
      <c r="AN14" s="387"/>
      <c r="AO14" s="387"/>
      <c r="AP14" s="387"/>
      <c r="AQ14" s="4"/>
    </row>
    <row r="15" spans="1:43" ht="80.25" customHeight="1" thickBot="1" x14ac:dyDescent="0.3">
      <c r="A15" s="25"/>
      <c r="B15" s="668" t="s">
        <v>209</v>
      </c>
      <c r="C15" s="669"/>
      <c r="D15" s="669"/>
      <c r="E15" s="669"/>
      <c r="F15" s="670"/>
      <c r="G15" s="26">
        <v>180</v>
      </c>
      <c r="H15" s="27" t="s">
        <v>60</v>
      </c>
      <c r="I15" s="28"/>
      <c r="J15" s="394"/>
      <c r="K15" s="393"/>
      <c r="L15" s="393"/>
      <c r="M15" s="393"/>
      <c r="N15" s="393"/>
      <c r="O15" s="393"/>
      <c r="P15" s="393"/>
      <c r="Q15" s="393"/>
      <c r="R15" s="393"/>
      <c r="S15" s="393"/>
      <c r="T15" s="393"/>
      <c r="U15" s="393"/>
      <c r="V15" s="393"/>
      <c r="W15" s="393"/>
      <c r="X15" s="393"/>
      <c r="Y15" s="393"/>
      <c r="Z15" s="385"/>
      <c r="AA15" s="386"/>
      <c r="AB15" s="387"/>
      <c r="AC15" s="387"/>
      <c r="AD15" s="387"/>
      <c r="AE15" s="387"/>
      <c r="AF15" s="387"/>
      <c r="AG15" s="387"/>
      <c r="AH15" s="387"/>
      <c r="AI15" s="387"/>
      <c r="AJ15" s="387"/>
      <c r="AK15" s="387"/>
      <c r="AL15" s="387"/>
      <c r="AM15" s="387"/>
      <c r="AN15" s="387"/>
      <c r="AO15" s="387"/>
      <c r="AP15" s="387"/>
      <c r="AQ15" s="4"/>
    </row>
    <row r="16" spans="1:43" ht="80.25" customHeight="1" thickBot="1" x14ac:dyDescent="0.3">
      <c r="A16" s="25"/>
      <c r="B16" s="674" t="s">
        <v>210</v>
      </c>
      <c r="C16" s="675"/>
      <c r="D16" s="675"/>
      <c r="E16" s="675"/>
      <c r="F16" s="676"/>
      <c r="G16" s="53" t="s">
        <v>214</v>
      </c>
      <c r="H16" s="27" t="s">
        <v>60</v>
      </c>
      <c r="I16" s="28"/>
      <c r="J16" s="393"/>
      <c r="K16" s="393"/>
      <c r="L16" s="393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  <c r="Y16" s="393"/>
      <c r="Z16" s="385"/>
      <c r="AA16" s="386"/>
      <c r="AB16" s="387"/>
      <c r="AC16" s="387"/>
      <c r="AD16" s="387"/>
      <c r="AE16" s="387"/>
      <c r="AF16" s="387"/>
      <c r="AG16" s="387"/>
      <c r="AH16" s="387"/>
      <c r="AI16" s="387"/>
      <c r="AJ16" s="387"/>
      <c r="AK16" s="387"/>
      <c r="AL16" s="387"/>
      <c r="AM16" s="387"/>
      <c r="AN16" s="387"/>
      <c r="AO16" s="387"/>
      <c r="AP16" s="387"/>
      <c r="AQ16" s="4"/>
    </row>
    <row r="17" spans="1:48" ht="18" customHeight="1" x14ac:dyDescent="0.25">
      <c r="A17" s="25"/>
      <c r="B17" s="393"/>
      <c r="C17" s="393"/>
      <c r="D17" s="393"/>
      <c r="E17" s="393"/>
      <c r="F17" s="393"/>
      <c r="G17" s="393"/>
      <c r="H17" s="393"/>
      <c r="I17" s="393"/>
      <c r="J17" s="393"/>
      <c r="K17" s="393"/>
      <c r="L17" s="393"/>
      <c r="M17" s="393"/>
      <c r="N17" s="393"/>
      <c r="O17" s="393"/>
      <c r="P17" s="393"/>
      <c r="Q17" s="393"/>
      <c r="R17" s="393"/>
      <c r="S17" s="393"/>
      <c r="T17" s="393"/>
      <c r="U17" s="393"/>
      <c r="V17" s="393"/>
      <c r="W17" s="393"/>
      <c r="X17" s="393"/>
      <c r="Y17" s="393"/>
      <c r="Z17" s="385"/>
      <c r="AA17" s="386"/>
      <c r="AB17" s="387"/>
      <c r="AC17" s="387"/>
      <c r="AD17" s="387"/>
      <c r="AE17" s="387"/>
      <c r="AF17" s="387"/>
      <c r="AG17" s="387"/>
      <c r="AH17" s="387"/>
      <c r="AI17" s="387"/>
      <c r="AJ17" s="387"/>
      <c r="AK17" s="387"/>
      <c r="AL17" s="387"/>
      <c r="AM17" s="387"/>
      <c r="AN17" s="387"/>
      <c r="AO17" s="387"/>
      <c r="AP17" s="387"/>
      <c r="AQ17" s="4"/>
    </row>
    <row r="18" spans="1:48" ht="18" customHeight="1" x14ac:dyDescent="0.25">
      <c r="A18" s="25"/>
      <c r="B18" s="393"/>
      <c r="C18" s="393"/>
      <c r="D18" s="393"/>
      <c r="E18" s="393"/>
      <c r="F18" s="393"/>
      <c r="G18" s="393"/>
      <c r="H18" s="393"/>
      <c r="I18" s="393"/>
      <c r="J18" s="393"/>
      <c r="K18" s="393"/>
      <c r="L18" s="393"/>
      <c r="M18" s="393"/>
      <c r="N18" s="393"/>
      <c r="O18" s="393"/>
      <c r="P18" s="393"/>
      <c r="Q18" s="393"/>
      <c r="R18" s="393"/>
      <c r="S18" s="393"/>
      <c r="T18" s="393"/>
      <c r="U18" s="393"/>
      <c r="V18" s="393"/>
      <c r="W18" s="393"/>
      <c r="X18" s="393"/>
      <c r="Y18" s="393"/>
      <c r="Z18" s="385"/>
      <c r="AA18" s="386"/>
      <c r="AB18" s="387"/>
      <c r="AC18" s="387"/>
      <c r="AD18" s="387"/>
      <c r="AE18" s="387"/>
      <c r="AF18" s="387"/>
      <c r="AG18" s="387"/>
      <c r="AH18" s="387"/>
      <c r="AI18" s="387"/>
      <c r="AJ18" s="387"/>
      <c r="AK18" s="387"/>
      <c r="AL18" s="387"/>
      <c r="AM18" s="387"/>
      <c r="AN18" s="387"/>
      <c r="AO18" s="387"/>
      <c r="AP18" s="387"/>
      <c r="AQ18" s="4"/>
    </row>
    <row r="19" spans="1:48" ht="18" customHeight="1" x14ac:dyDescent="0.25">
      <c r="A19" s="25"/>
      <c r="B19" s="393"/>
      <c r="C19" s="393"/>
      <c r="D19" s="393"/>
      <c r="E19" s="393"/>
      <c r="F19" s="393"/>
      <c r="G19" s="393"/>
      <c r="H19" s="393"/>
      <c r="I19" s="393"/>
      <c r="J19" s="393"/>
      <c r="K19" s="393"/>
      <c r="L19" s="393"/>
      <c r="M19" s="393"/>
      <c r="N19" s="393"/>
      <c r="O19" s="393"/>
      <c r="P19" s="393"/>
      <c r="Q19" s="393"/>
      <c r="R19" s="393"/>
      <c r="S19" s="393"/>
      <c r="T19" s="393"/>
      <c r="U19" s="393"/>
      <c r="V19" s="393"/>
      <c r="W19" s="393"/>
      <c r="X19" s="393"/>
      <c r="Y19" s="393"/>
      <c r="Z19" s="385"/>
      <c r="AA19" s="386"/>
      <c r="AB19" s="387"/>
      <c r="AC19" s="387"/>
      <c r="AD19" s="387"/>
      <c r="AE19" s="387"/>
      <c r="AF19" s="387"/>
      <c r="AG19" s="387"/>
      <c r="AH19" s="387"/>
      <c r="AI19" s="387"/>
      <c r="AJ19" s="387"/>
      <c r="AK19" s="387"/>
      <c r="AL19" s="387"/>
      <c r="AM19" s="387"/>
      <c r="AN19" s="387"/>
      <c r="AO19" s="387"/>
      <c r="AP19" s="387"/>
      <c r="AQ19" s="4"/>
    </row>
    <row r="20" spans="1:48" ht="18" customHeight="1" x14ac:dyDescent="0.25">
      <c r="A20" s="25"/>
      <c r="B20" s="393"/>
      <c r="C20" s="393"/>
      <c r="D20" s="393"/>
      <c r="E20" s="393"/>
      <c r="F20" s="393"/>
      <c r="G20" s="393"/>
      <c r="H20" s="393"/>
      <c r="I20" s="393"/>
      <c r="J20" s="393"/>
      <c r="K20" s="393"/>
      <c r="L20" s="393"/>
      <c r="M20" s="393"/>
      <c r="N20" s="393"/>
      <c r="O20" s="393"/>
      <c r="P20" s="393"/>
      <c r="Q20" s="393"/>
      <c r="R20" s="393"/>
      <c r="S20" s="393"/>
      <c r="T20" s="393"/>
      <c r="U20" s="393"/>
      <c r="V20" s="393"/>
      <c r="W20" s="393"/>
      <c r="X20" s="393"/>
      <c r="Y20" s="393"/>
      <c r="Z20" s="385"/>
      <c r="AA20" s="386"/>
      <c r="AB20" s="387"/>
      <c r="AC20" s="387"/>
      <c r="AD20" s="387"/>
      <c r="AE20" s="387"/>
      <c r="AF20" s="387"/>
      <c r="AG20" s="387"/>
      <c r="AH20" s="387"/>
      <c r="AI20" s="387"/>
      <c r="AJ20" s="387"/>
      <c r="AK20" s="387"/>
      <c r="AL20" s="387"/>
      <c r="AM20" s="387"/>
      <c r="AN20" s="387"/>
      <c r="AO20" s="387"/>
      <c r="AP20" s="387"/>
      <c r="AQ20" s="4"/>
    </row>
    <row r="21" spans="1:48" ht="18" customHeight="1" x14ac:dyDescent="0.25">
      <c r="A21" s="25"/>
      <c r="B21" s="393"/>
      <c r="C21" s="393"/>
      <c r="D21" s="393"/>
      <c r="E21" s="393"/>
      <c r="F21" s="393"/>
      <c r="G21" s="393"/>
      <c r="H21" s="393"/>
      <c r="I21" s="393"/>
      <c r="J21" s="393"/>
      <c r="K21" s="393"/>
      <c r="L21" s="393"/>
      <c r="M21" s="393"/>
      <c r="N21" s="393"/>
      <c r="O21" s="393"/>
      <c r="P21" s="393"/>
      <c r="Q21" s="393"/>
      <c r="R21" s="393"/>
      <c r="S21" s="393"/>
      <c r="T21" s="393"/>
      <c r="U21" s="393"/>
      <c r="V21" s="393"/>
      <c r="W21" s="393"/>
      <c r="X21" s="393"/>
      <c r="Y21" s="393"/>
      <c r="Z21" s="385"/>
      <c r="AA21" s="386"/>
      <c r="AB21" s="387"/>
      <c r="AC21" s="387"/>
      <c r="AD21" s="387"/>
      <c r="AE21" s="387"/>
      <c r="AF21" s="387"/>
      <c r="AG21" s="387"/>
      <c r="AH21" s="387"/>
      <c r="AI21" s="387"/>
      <c r="AJ21" s="387"/>
      <c r="AK21" s="387"/>
      <c r="AL21" s="387"/>
      <c r="AM21" s="387"/>
      <c r="AN21" s="387"/>
      <c r="AO21" s="387"/>
      <c r="AP21" s="387"/>
      <c r="AQ21" s="4"/>
    </row>
    <row r="22" spans="1:48" ht="18" customHeight="1" x14ac:dyDescent="0.25">
      <c r="A22" s="25"/>
      <c r="B22" s="393"/>
      <c r="C22" s="393"/>
      <c r="D22" s="393"/>
      <c r="E22" s="393"/>
      <c r="F22" s="393"/>
      <c r="G22" s="393"/>
      <c r="H22" s="393"/>
      <c r="I22" s="393"/>
      <c r="J22" s="393"/>
      <c r="K22" s="393"/>
      <c r="L22" s="393"/>
      <c r="M22" s="393"/>
      <c r="N22" s="393"/>
      <c r="O22" s="393"/>
      <c r="P22" s="393"/>
      <c r="Q22" s="393"/>
      <c r="R22" s="393"/>
      <c r="S22" s="393"/>
      <c r="T22" s="393"/>
      <c r="U22" s="393"/>
      <c r="V22" s="393"/>
      <c r="W22" s="393"/>
      <c r="X22" s="393"/>
      <c r="Y22" s="393"/>
      <c r="Z22" s="385"/>
      <c r="AA22" s="386"/>
      <c r="AB22" s="387"/>
      <c r="AC22" s="387"/>
      <c r="AD22" s="387"/>
      <c r="AE22" s="387"/>
      <c r="AF22" s="387"/>
      <c r="AG22" s="387"/>
      <c r="AH22" s="387"/>
      <c r="AI22" s="387"/>
      <c r="AJ22" s="387"/>
      <c r="AK22" s="387"/>
      <c r="AL22" s="387"/>
      <c r="AM22" s="387"/>
      <c r="AN22" s="387"/>
      <c r="AO22" s="387"/>
      <c r="AP22" s="387"/>
      <c r="AQ22" s="4"/>
    </row>
    <row r="23" spans="1:48" ht="18" customHeight="1" x14ac:dyDescent="0.25">
      <c r="A23" s="25"/>
      <c r="B23" s="393"/>
      <c r="C23" s="393"/>
      <c r="D23" s="393"/>
      <c r="E23" s="393"/>
      <c r="F23" s="393"/>
      <c r="G23" s="393"/>
      <c r="H23" s="393"/>
      <c r="I23" s="393"/>
      <c r="J23" s="393"/>
      <c r="K23" s="393"/>
      <c r="L23" s="393"/>
      <c r="M23" s="393"/>
      <c r="N23" s="393"/>
      <c r="O23" s="393"/>
      <c r="P23" s="393"/>
      <c r="Q23" s="393"/>
      <c r="R23" s="393"/>
      <c r="S23" s="393"/>
      <c r="T23" s="393"/>
      <c r="U23" s="393"/>
      <c r="V23" s="393"/>
      <c r="W23" s="393"/>
      <c r="X23" s="393"/>
      <c r="Y23" s="393"/>
      <c r="Z23" s="385"/>
      <c r="AA23" s="386"/>
      <c r="AB23" s="387"/>
      <c r="AC23" s="387"/>
      <c r="AD23" s="387"/>
      <c r="AE23" s="387"/>
      <c r="AF23" s="387"/>
      <c r="AG23" s="387"/>
      <c r="AH23" s="387"/>
      <c r="AI23" s="387"/>
      <c r="AJ23" s="387"/>
      <c r="AK23" s="387"/>
      <c r="AL23" s="387"/>
      <c r="AM23" s="387"/>
      <c r="AN23" s="387"/>
      <c r="AO23" s="387"/>
      <c r="AP23" s="387"/>
      <c r="AQ23" s="4"/>
    </row>
    <row r="24" spans="1:48" ht="18" customHeight="1" x14ac:dyDescent="0.25">
      <c r="A24" s="25"/>
      <c r="B24" s="385"/>
      <c r="C24" s="385"/>
      <c r="D24" s="385"/>
      <c r="E24" s="385"/>
      <c r="F24" s="385"/>
      <c r="G24" s="385"/>
      <c r="H24" s="385"/>
      <c r="I24" s="385"/>
      <c r="J24" s="385"/>
      <c r="K24" s="385"/>
      <c r="L24" s="385"/>
      <c r="M24" s="385"/>
      <c r="N24" s="385"/>
      <c r="O24" s="385"/>
      <c r="P24" s="385"/>
      <c r="Q24" s="385"/>
      <c r="R24" s="385"/>
      <c r="S24" s="385"/>
      <c r="T24" s="385"/>
      <c r="U24" s="385"/>
      <c r="V24" s="385"/>
      <c r="W24" s="385"/>
      <c r="X24" s="385"/>
      <c r="Y24" s="385"/>
      <c r="Z24" s="385"/>
      <c r="AA24" s="386"/>
      <c r="AB24" s="387"/>
      <c r="AC24" s="387"/>
      <c r="AD24" s="387"/>
      <c r="AE24" s="387"/>
      <c r="AF24" s="387"/>
      <c r="AG24" s="387"/>
      <c r="AH24" s="387"/>
      <c r="AI24" s="387"/>
      <c r="AJ24" s="387"/>
      <c r="AK24" s="387"/>
      <c r="AL24" s="387"/>
      <c r="AM24" s="387"/>
      <c r="AN24" s="387"/>
      <c r="AO24" s="387"/>
      <c r="AP24" s="387"/>
      <c r="AQ24" s="4"/>
    </row>
    <row r="25" spans="1:48" ht="18" customHeight="1" thickBot="1" x14ac:dyDescent="0.3">
      <c r="A25" s="29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54"/>
      <c r="AC25" s="54"/>
      <c r="AD25" s="54"/>
      <c r="AE25" s="54"/>
      <c r="AF25" s="54"/>
      <c r="AG25" s="54"/>
      <c r="AH25" s="54"/>
      <c r="AI25" s="54"/>
      <c r="AJ25" s="54"/>
      <c r="AK25" s="54"/>
      <c r="AL25" s="54"/>
      <c r="AM25" s="54"/>
      <c r="AN25" s="54"/>
      <c r="AO25" s="54"/>
      <c r="AP25" s="54"/>
      <c r="AQ25" s="3"/>
    </row>
    <row r="26" spans="1:48" ht="18" customHeight="1" x14ac:dyDescent="0.25">
      <c r="A26" s="549"/>
      <c r="B26" s="550"/>
      <c r="C26" s="551"/>
      <c r="D26" s="552" t="s">
        <v>319</v>
      </c>
      <c r="E26" s="553"/>
      <c r="F26" s="553"/>
      <c r="G26" s="553"/>
      <c r="H26" s="553"/>
      <c r="I26" s="553"/>
      <c r="J26" s="553"/>
      <c r="K26" s="553"/>
      <c r="L26" s="553"/>
      <c r="M26" s="553"/>
      <c r="N26" s="553"/>
      <c r="O26" s="553"/>
      <c r="P26" s="553"/>
      <c r="Q26" s="553"/>
      <c r="R26" s="553"/>
      <c r="S26" s="553"/>
      <c r="T26" s="553"/>
      <c r="U26" s="553"/>
      <c r="V26" s="553"/>
      <c r="W26" s="553"/>
      <c r="X26" s="553"/>
      <c r="Y26" s="553"/>
      <c r="Z26" s="553"/>
      <c r="AA26" s="553"/>
      <c r="AB26" s="554"/>
      <c r="AC26" s="554"/>
      <c r="AD26" s="554"/>
      <c r="AE26" s="555"/>
      <c r="AF26" s="55"/>
      <c r="AG26" s="56"/>
      <c r="AH26" s="56"/>
      <c r="AI26" s="56"/>
      <c r="AJ26" s="56"/>
      <c r="AK26" s="56"/>
      <c r="AL26" s="56"/>
      <c r="AM26" s="56"/>
      <c r="AN26" s="56"/>
      <c r="AO26" s="56"/>
      <c r="AP26" s="56"/>
      <c r="AQ26" s="57"/>
      <c r="AU26" s="379" t="s">
        <v>323</v>
      </c>
      <c r="AV26" s="379" t="s">
        <v>324</v>
      </c>
    </row>
    <row r="27" spans="1:48" ht="18" customHeight="1" x14ac:dyDescent="0.25">
      <c r="A27" s="545" t="s">
        <v>262</v>
      </c>
      <c r="B27" s="453"/>
      <c r="C27" s="454"/>
      <c r="D27" s="556"/>
      <c r="E27" s="557"/>
      <c r="F27" s="557"/>
      <c r="G27" s="557"/>
      <c r="H27" s="557"/>
      <c r="I27" s="557"/>
      <c r="J27" s="557"/>
      <c r="K27" s="557"/>
      <c r="L27" s="557"/>
      <c r="M27" s="557"/>
      <c r="N27" s="557"/>
      <c r="O27" s="557"/>
      <c r="P27" s="557"/>
      <c r="Q27" s="557"/>
      <c r="R27" s="557"/>
      <c r="S27" s="557"/>
      <c r="T27" s="557"/>
      <c r="U27" s="557"/>
      <c r="V27" s="557"/>
      <c r="W27" s="557"/>
      <c r="X27" s="557"/>
      <c r="Y27" s="557"/>
      <c r="Z27" s="557"/>
      <c r="AA27" s="557"/>
      <c r="AB27" s="558"/>
      <c r="AC27" s="558"/>
      <c r="AD27" s="558"/>
      <c r="AE27" s="559"/>
      <c r="AF27" s="58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60"/>
    </row>
    <row r="28" spans="1:48" ht="18" customHeight="1" x14ac:dyDescent="0.25">
      <c r="A28" s="545" t="s">
        <v>263</v>
      </c>
      <c r="B28" s="546"/>
      <c r="C28" s="547"/>
      <c r="D28" s="61"/>
      <c r="E28" s="62"/>
      <c r="F28" s="62"/>
      <c r="G28" s="62"/>
      <c r="H28" s="63"/>
      <c r="I28" s="62"/>
      <c r="J28" s="62"/>
      <c r="K28" s="62"/>
      <c r="L28" s="64"/>
      <c r="M28" s="65"/>
      <c r="N28" s="65"/>
      <c r="O28" s="65"/>
      <c r="P28" s="65"/>
      <c r="Q28" s="65"/>
      <c r="R28" s="65"/>
      <c r="S28" s="65"/>
      <c r="T28" s="65"/>
      <c r="U28" s="65"/>
      <c r="V28" s="65"/>
      <c r="W28" s="65"/>
      <c r="X28" s="65"/>
      <c r="Y28" s="65"/>
      <c r="Z28" s="65"/>
      <c r="AA28" s="65"/>
      <c r="AB28" s="66"/>
      <c r="AC28" s="66"/>
      <c r="AD28" s="66"/>
      <c r="AE28" s="66"/>
      <c r="AF28" s="58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60"/>
    </row>
    <row r="29" spans="1:48" ht="18" customHeight="1" x14ac:dyDescent="0.25">
      <c r="A29" s="545"/>
      <c r="B29" s="453"/>
      <c r="C29" s="454"/>
      <c r="D29" s="61" t="s">
        <v>110</v>
      </c>
      <c r="E29" s="62"/>
      <c r="F29" s="62"/>
      <c r="G29" s="62"/>
      <c r="H29" s="63" t="s">
        <v>204</v>
      </c>
      <c r="I29" s="62"/>
      <c r="J29" s="62"/>
      <c r="K29" s="62"/>
      <c r="L29" s="64"/>
      <c r="M29" s="65"/>
      <c r="N29" s="65"/>
      <c r="O29" s="65"/>
      <c r="P29" s="65"/>
      <c r="Q29" s="65"/>
      <c r="R29" s="65"/>
      <c r="S29" s="65"/>
      <c r="T29" s="65"/>
      <c r="U29" s="65"/>
      <c r="V29" s="65"/>
      <c r="W29" s="65"/>
      <c r="X29" s="65"/>
      <c r="Y29" s="67"/>
      <c r="Z29" s="68"/>
      <c r="AA29" s="68"/>
      <c r="AB29" s="69"/>
      <c r="AC29" s="68"/>
      <c r="AD29" s="68"/>
      <c r="AE29" s="68"/>
      <c r="AF29" s="58"/>
      <c r="AG29" s="59"/>
      <c r="AH29" s="59"/>
      <c r="AI29" s="59"/>
      <c r="AJ29" s="59"/>
      <c r="AK29" s="59"/>
      <c r="AL29" s="59"/>
      <c r="AM29" s="59"/>
      <c r="AN29" s="59"/>
      <c r="AO29" s="59"/>
      <c r="AP29" s="59"/>
      <c r="AQ29" s="60"/>
    </row>
    <row r="30" spans="1:48" ht="18" customHeight="1" x14ac:dyDescent="0.25">
      <c r="A30" s="452" t="s">
        <v>61</v>
      </c>
      <c r="B30" s="453"/>
      <c r="C30" s="454"/>
      <c r="D30" s="68" t="s">
        <v>64</v>
      </c>
      <c r="E30" s="70"/>
      <c r="F30" s="70"/>
      <c r="G30" s="70"/>
      <c r="H30" s="67" t="s">
        <v>264</v>
      </c>
      <c r="I30" s="67"/>
      <c r="J30" s="69"/>
      <c r="K30" s="70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8"/>
      <c r="AA30" s="68"/>
      <c r="AB30" s="69"/>
      <c r="AC30" s="71"/>
      <c r="AD30" s="71"/>
      <c r="AE30" s="71"/>
      <c r="AF30" s="58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60"/>
    </row>
    <row r="31" spans="1:48" ht="18" customHeight="1" x14ac:dyDescent="0.25">
      <c r="A31" s="455" t="s">
        <v>102</v>
      </c>
      <c r="B31" s="456"/>
      <c r="C31" s="457"/>
      <c r="D31" s="68" t="s">
        <v>63</v>
      </c>
      <c r="E31" s="70"/>
      <c r="F31" s="70"/>
      <c r="G31" s="68"/>
      <c r="H31" s="67" t="s">
        <v>265</v>
      </c>
      <c r="I31" s="67"/>
      <c r="J31" s="69"/>
      <c r="K31" s="67"/>
      <c r="L31" s="67"/>
      <c r="M31" s="59"/>
      <c r="N31" s="70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8"/>
      <c r="AA31" s="68"/>
      <c r="AB31" s="69"/>
      <c r="AC31" s="71"/>
      <c r="AD31" s="71"/>
      <c r="AE31" s="71"/>
      <c r="AF31" s="58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60"/>
    </row>
    <row r="32" spans="1:48" ht="18" customHeight="1" x14ac:dyDescent="0.25">
      <c r="A32" s="452" t="s">
        <v>57</v>
      </c>
      <c r="B32" s="453"/>
      <c r="C32" s="454"/>
      <c r="D32" s="68" t="s">
        <v>0</v>
      </c>
      <c r="E32" s="68"/>
      <c r="F32" s="68"/>
      <c r="G32" s="68"/>
      <c r="H32" s="67" t="s">
        <v>65</v>
      </c>
      <c r="I32" s="67"/>
      <c r="J32" s="69"/>
      <c r="K32" s="67"/>
      <c r="L32" s="67"/>
      <c r="M32" s="67"/>
      <c r="N32" s="70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8"/>
      <c r="AA32" s="68"/>
      <c r="AB32" s="69"/>
      <c r="AC32" s="68"/>
      <c r="AD32" s="68"/>
      <c r="AE32" s="68"/>
      <c r="AF32" s="58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60"/>
    </row>
    <row r="33" spans="1:80" ht="18" customHeight="1" x14ac:dyDescent="0.25">
      <c r="A33" s="72"/>
      <c r="B33" s="73"/>
      <c r="C33" s="74"/>
      <c r="D33" s="75"/>
      <c r="E33" s="68"/>
      <c r="F33" s="68"/>
      <c r="G33" s="68"/>
      <c r="H33" s="67"/>
      <c r="I33" s="67"/>
      <c r="J33" s="69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8"/>
      <c r="AA33" s="68"/>
      <c r="AB33" s="69"/>
      <c r="AC33" s="68"/>
      <c r="AD33" s="68"/>
      <c r="AE33" s="68"/>
      <c r="AF33" s="458" t="s">
        <v>211</v>
      </c>
      <c r="AG33" s="459"/>
      <c r="AH33" s="459"/>
      <c r="AI33" s="459"/>
      <c r="AJ33" s="459"/>
      <c r="AK33" s="459"/>
      <c r="AL33" s="459"/>
      <c r="AM33" s="459"/>
      <c r="AN33" s="459"/>
      <c r="AO33" s="459"/>
      <c r="AP33" s="459"/>
      <c r="AQ33" s="460"/>
    </row>
    <row r="34" spans="1:80" ht="18" customHeight="1" x14ac:dyDescent="0.25">
      <c r="A34" s="72"/>
      <c r="B34" s="73"/>
      <c r="C34" s="74"/>
      <c r="D34" s="75"/>
      <c r="E34" s="68"/>
      <c r="F34" s="68"/>
      <c r="G34" s="68"/>
      <c r="H34" s="67"/>
      <c r="I34" s="67"/>
      <c r="J34" s="69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8"/>
      <c r="AA34" s="68"/>
      <c r="AB34" s="69"/>
      <c r="AC34" s="68"/>
      <c r="AD34" s="68"/>
      <c r="AE34" s="68"/>
      <c r="AF34" s="458" t="s">
        <v>212</v>
      </c>
      <c r="AG34" s="459"/>
      <c r="AH34" s="459"/>
      <c r="AI34" s="459"/>
      <c r="AJ34" s="459"/>
      <c r="AK34" s="459"/>
      <c r="AL34" s="459"/>
      <c r="AM34" s="459"/>
      <c r="AN34" s="459"/>
      <c r="AO34" s="459"/>
      <c r="AP34" s="459"/>
      <c r="AQ34" s="460"/>
    </row>
    <row r="35" spans="1:80" ht="18" customHeight="1" thickBot="1" x14ac:dyDescent="0.3">
      <c r="A35" s="636"/>
      <c r="B35" s="637"/>
      <c r="C35" s="638"/>
      <c r="D35" s="76"/>
      <c r="E35" s="77"/>
      <c r="F35" s="77"/>
      <c r="G35" s="77"/>
      <c r="H35" s="77"/>
      <c r="I35" s="77"/>
      <c r="J35" s="77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9"/>
      <c r="AA35" s="79"/>
      <c r="AB35" s="77"/>
      <c r="AC35" s="80"/>
      <c r="AD35" s="80"/>
      <c r="AE35" s="80"/>
      <c r="AF35" s="81"/>
      <c r="AG35" s="82"/>
      <c r="AH35" s="82"/>
      <c r="AI35" s="82"/>
      <c r="AJ35" s="82"/>
      <c r="AK35" s="82"/>
      <c r="AL35" s="82"/>
      <c r="AM35" s="82"/>
      <c r="AN35" s="82"/>
      <c r="AO35" s="82"/>
      <c r="AP35" s="82"/>
      <c r="AQ35" s="83"/>
    </row>
    <row r="36" spans="1:80" ht="8.25" customHeight="1" thickBot="1" x14ac:dyDescent="0.3">
      <c r="A36" s="84"/>
      <c r="B36" s="84"/>
      <c r="C36" s="84"/>
      <c r="D36" s="84"/>
      <c r="E36" s="84"/>
      <c r="F36" s="84"/>
      <c r="G36" s="84"/>
      <c r="H36" s="84"/>
      <c r="I36" s="84"/>
      <c r="J36" s="84"/>
      <c r="K36" s="84"/>
      <c r="L36" s="84"/>
      <c r="M36" s="84"/>
      <c r="N36" s="84"/>
      <c r="O36" s="84"/>
      <c r="P36" s="84"/>
      <c r="Q36" s="84"/>
      <c r="R36" s="84"/>
      <c r="S36" s="84"/>
      <c r="T36" s="84"/>
      <c r="U36" s="84"/>
      <c r="V36" s="84"/>
      <c r="W36" s="84"/>
      <c r="X36" s="84"/>
      <c r="Y36" s="84"/>
      <c r="Z36" s="84"/>
      <c r="AA36" s="84"/>
      <c r="AB36" s="84"/>
      <c r="AC36" s="84"/>
      <c r="AD36" s="84"/>
      <c r="AE36" s="84"/>
      <c r="AF36" s="84"/>
      <c r="AG36" s="84"/>
      <c r="AH36" s="84"/>
      <c r="AI36" s="84"/>
      <c r="AJ36" s="84"/>
      <c r="AK36" s="84"/>
      <c r="AL36" s="84"/>
      <c r="AM36" s="84"/>
      <c r="AN36" s="84"/>
      <c r="AO36" s="84"/>
      <c r="AP36" s="84"/>
      <c r="AQ36" s="84"/>
    </row>
    <row r="37" spans="1:80" ht="18" customHeight="1" x14ac:dyDescent="0.25">
      <c r="A37" s="677" t="s">
        <v>1</v>
      </c>
      <c r="B37" s="680" t="s">
        <v>2</v>
      </c>
      <c r="C37" s="681"/>
      <c r="D37" s="532" t="s">
        <v>3</v>
      </c>
      <c r="E37" s="533"/>
      <c r="F37" s="534"/>
      <c r="G37" s="606" t="s">
        <v>4</v>
      </c>
      <c r="H37" s="539"/>
      <c r="I37" s="539"/>
      <c r="J37" s="539"/>
      <c r="K37" s="539"/>
      <c r="L37" s="538" t="s">
        <v>5</v>
      </c>
      <c r="M37" s="540"/>
      <c r="N37" s="540"/>
      <c r="O37" s="540"/>
      <c r="P37" s="540"/>
      <c r="Q37" s="540"/>
      <c r="R37" s="540"/>
      <c r="S37" s="540"/>
      <c r="T37" s="540"/>
      <c r="U37" s="540"/>
      <c r="V37" s="540"/>
      <c r="W37" s="540"/>
      <c r="X37" s="540"/>
      <c r="Y37" s="540"/>
      <c r="Z37" s="540"/>
      <c r="AA37" s="540"/>
      <c r="AB37" s="540"/>
      <c r="AC37" s="540"/>
      <c r="AD37" s="540"/>
      <c r="AE37" s="540"/>
      <c r="AF37" s="540"/>
      <c r="AG37" s="540"/>
      <c r="AH37" s="540"/>
      <c r="AI37" s="540"/>
      <c r="AJ37" s="540"/>
      <c r="AK37" s="540"/>
      <c r="AL37" s="540"/>
      <c r="AM37" s="540"/>
      <c r="AN37" s="540"/>
      <c r="AO37" s="540"/>
      <c r="AP37" s="540"/>
      <c r="AQ37" s="541"/>
    </row>
    <row r="38" spans="1:80" ht="18" customHeight="1" x14ac:dyDescent="0.25">
      <c r="A38" s="678"/>
      <c r="B38" s="682"/>
      <c r="C38" s="683"/>
      <c r="D38" s="535"/>
      <c r="E38" s="536"/>
      <c r="F38" s="537"/>
      <c r="G38" s="646" t="s">
        <v>6</v>
      </c>
      <c r="H38" s="432" t="s">
        <v>7</v>
      </c>
      <c r="I38" s="432"/>
      <c r="J38" s="432"/>
      <c r="K38" s="419"/>
      <c r="L38" s="470" t="s">
        <v>266</v>
      </c>
      <c r="M38" s="432"/>
      <c r="N38" s="432"/>
      <c r="O38" s="471"/>
      <c r="P38" s="470" t="s">
        <v>267</v>
      </c>
      <c r="Q38" s="432"/>
      <c r="R38" s="432"/>
      <c r="S38" s="471"/>
      <c r="T38" s="467" t="s">
        <v>268</v>
      </c>
      <c r="U38" s="468"/>
      <c r="V38" s="468"/>
      <c r="W38" s="469"/>
      <c r="X38" s="467" t="s">
        <v>269</v>
      </c>
      <c r="Y38" s="468"/>
      <c r="Z38" s="468"/>
      <c r="AA38" s="469"/>
      <c r="AB38" s="467" t="s">
        <v>270</v>
      </c>
      <c r="AC38" s="468"/>
      <c r="AD38" s="468"/>
      <c r="AE38" s="469"/>
      <c r="AF38" s="467" t="s">
        <v>271</v>
      </c>
      <c r="AG38" s="468"/>
      <c r="AH38" s="468"/>
      <c r="AI38" s="469"/>
      <c r="AJ38" s="467" t="s">
        <v>272</v>
      </c>
      <c r="AK38" s="468"/>
      <c r="AL38" s="468"/>
      <c r="AM38" s="469"/>
      <c r="AN38" s="470" t="s">
        <v>273</v>
      </c>
      <c r="AO38" s="432"/>
      <c r="AP38" s="432"/>
      <c r="AQ38" s="471"/>
    </row>
    <row r="39" spans="1:80" ht="18" customHeight="1" x14ac:dyDescent="0.25">
      <c r="A39" s="678"/>
      <c r="B39" s="682"/>
      <c r="C39" s="683"/>
      <c r="D39" s="461" t="s">
        <v>8</v>
      </c>
      <c r="E39" s="413" t="s">
        <v>9</v>
      </c>
      <c r="F39" s="464" t="s">
        <v>60</v>
      </c>
      <c r="G39" s="444"/>
      <c r="H39" s="432" t="s">
        <v>10</v>
      </c>
      <c r="I39" s="432" t="s">
        <v>11</v>
      </c>
      <c r="J39" s="432" t="s">
        <v>12</v>
      </c>
      <c r="K39" s="419" t="s">
        <v>55</v>
      </c>
      <c r="L39" s="421" t="s">
        <v>213</v>
      </c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2"/>
      <c r="AC39" s="422"/>
      <c r="AD39" s="422"/>
      <c r="AE39" s="422"/>
      <c r="AF39" s="422"/>
      <c r="AG39" s="422"/>
      <c r="AH39" s="422"/>
      <c r="AI39" s="422"/>
      <c r="AJ39" s="422"/>
      <c r="AK39" s="422"/>
      <c r="AL39" s="422"/>
      <c r="AM39" s="422"/>
      <c r="AN39" s="422"/>
      <c r="AO39" s="422"/>
      <c r="AP39" s="422"/>
      <c r="AQ39" s="423"/>
      <c r="AV39" s="380"/>
      <c r="AW39" s="380"/>
      <c r="AX39" s="380"/>
      <c r="AY39" s="380"/>
      <c r="AZ39" s="380"/>
      <c r="BA39" s="380"/>
      <c r="BB39" s="52"/>
      <c r="BC39" s="52"/>
      <c r="BD39" s="52"/>
      <c r="BE39" s="52"/>
      <c r="BF39" s="52"/>
      <c r="BG39" s="52"/>
      <c r="BH39" s="52"/>
      <c r="BI39" s="52"/>
      <c r="BJ39" s="52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</row>
    <row r="40" spans="1:80" ht="18" customHeight="1" x14ac:dyDescent="0.25">
      <c r="A40" s="678"/>
      <c r="B40" s="682"/>
      <c r="C40" s="683"/>
      <c r="D40" s="461"/>
      <c r="E40" s="463"/>
      <c r="F40" s="465"/>
      <c r="G40" s="444"/>
      <c r="H40" s="432"/>
      <c r="I40" s="432"/>
      <c r="J40" s="432"/>
      <c r="K40" s="419"/>
      <c r="L40" s="417" t="s">
        <v>10</v>
      </c>
      <c r="M40" s="411" t="s">
        <v>11</v>
      </c>
      <c r="N40" s="413" t="s">
        <v>13</v>
      </c>
      <c r="O40" s="415" t="s">
        <v>58</v>
      </c>
      <c r="P40" s="417" t="s">
        <v>10</v>
      </c>
      <c r="Q40" s="411" t="s">
        <v>11</v>
      </c>
      <c r="R40" s="413" t="s">
        <v>13</v>
      </c>
      <c r="S40" s="415" t="s">
        <v>58</v>
      </c>
      <c r="T40" s="417" t="s">
        <v>10</v>
      </c>
      <c r="U40" s="411" t="s">
        <v>11</v>
      </c>
      <c r="V40" s="413" t="s">
        <v>13</v>
      </c>
      <c r="W40" s="415" t="s">
        <v>58</v>
      </c>
      <c r="X40" s="417" t="s">
        <v>10</v>
      </c>
      <c r="Y40" s="411" t="s">
        <v>11</v>
      </c>
      <c r="Z40" s="413" t="s">
        <v>13</v>
      </c>
      <c r="AA40" s="415" t="s">
        <v>58</v>
      </c>
      <c r="AB40" s="417" t="s">
        <v>10</v>
      </c>
      <c r="AC40" s="411" t="s">
        <v>11</v>
      </c>
      <c r="AD40" s="413" t="s">
        <v>13</v>
      </c>
      <c r="AE40" s="415" t="s">
        <v>58</v>
      </c>
      <c r="AF40" s="417" t="s">
        <v>10</v>
      </c>
      <c r="AG40" s="411" t="s">
        <v>11</v>
      </c>
      <c r="AH40" s="413" t="s">
        <v>13</v>
      </c>
      <c r="AI40" s="415" t="s">
        <v>58</v>
      </c>
      <c r="AJ40" s="417" t="s">
        <v>10</v>
      </c>
      <c r="AK40" s="411" t="s">
        <v>11</v>
      </c>
      <c r="AL40" s="413" t="s">
        <v>13</v>
      </c>
      <c r="AM40" s="415" t="s">
        <v>58</v>
      </c>
      <c r="AN40" s="417" t="s">
        <v>10</v>
      </c>
      <c r="AO40" s="411" t="s">
        <v>11</v>
      </c>
      <c r="AP40" s="413" t="s">
        <v>13</v>
      </c>
      <c r="AQ40" s="415" t="s">
        <v>58</v>
      </c>
      <c r="AV40" s="380"/>
      <c r="AW40" s="380"/>
      <c r="AX40" s="380"/>
      <c r="AY40" s="380"/>
      <c r="AZ40" s="380"/>
      <c r="BA40" s="380"/>
      <c r="BB40" s="52"/>
      <c r="BC40" s="52"/>
      <c r="BD40" s="52"/>
      <c r="BE40" s="52"/>
      <c r="BF40" s="52"/>
      <c r="BG40" s="52"/>
      <c r="BH40" s="52"/>
      <c r="BI40" s="52"/>
      <c r="BJ40" s="52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</row>
    <row r="41" spans="1:80" ht="18" customHeight="1" thickBot="1" x14ac:dyDescent="0.3">
      <c r="A41" s="679"/>
      <c r="B41" s="684"/>
      <c r="C41" s="685"/>
      <c r="D41" s="462"/>
      <c r="E41" s="414"/>
      <c r="F41" s="466"/>
      <c r="G41" s="445"/>
      <c r="H41" s="433"/>
      <c r="I41" s="433"/>
      <c r="J41" s="433"/>
      <c r="K41" s="420"/>
      <c r="L41" s="418"/>
      <c r="M41" s="412"/>
      <c r="N41" s="414"/>
      <c r="O41" s="416"/>
      <c r="P41" s="418"/>
      <c r="Q41" s="412"/>
      <c r="R41" s="414"/>
      <c r="S41" s="416"/>
      <c r="T41" s="418"/>
      <c r="U41" s="412"/>
      <c r="V41" s="414"/>
      <c r="W41" s="416"/>
      <c r="X41" s="418"/>
      <c r="Y41" s="412"/>
      <c r="Z41" s="414"/>
      <c r="AA41" s="416"/>
      <c r="AB41" s="418"/>
      <c r="AC41" s="412"/>
      <c r="AD41" s="414"/>
      <c r="AE41" s="416"/>
      <c r="AF41" s="418"/>
      <c r="AG41" s="412"/>
      <c r="AH41" s="414"/>
      <c r="AI41" s="416"/>
      <c r="AJ41" s="418"/>
      <c r="AK41" s="412"/>
      <c r="AL41" s="414"/>
      <c r="AM41" s="416"/>
      <c r="AN41" s="418"/>
      <c r="AO41" s="412"/>
      <c r="AP41" s="414"/>
      <c r="AQ41" s="416"/>
      <c r="AV41" s="380"/>
      <c r="AW41" s="380"/>
      <c r="AX41" s="380"/>
      <c r="AY41" s="380"/>
      <c r="AZ41" s="380"/>
      <c r="BA41" s="380"/>
      <c r="BB41" s="52"/>
      <c r="BC41" s="52"/>
      <c r="BD41" s="52"/>
      <c r="BE41" s="52"/>
      <c r="BF41" s="52"/>
      <c r="BG41" s="52"/>
      <c r="BH41" s="52"/>
      <c r="BI41" s="52"/>
      <c r="BJ41" s="52"/>
      <c r="BK41" s="52"/>
      <c r="BL41" s="52"/>
      <c r="BM41" s="52"/>
      <c r="BN41" s="52"/>
      <c r="BO41" s="52"/>
      <c r="BP41" s="52"/>
      <c r="BQ41" s="52"/>
      <c r="BR41" s="52"/>
      <c r="BS41" s="52"/>
      <c r="BT41" s="52"/>
      <c r="BU41" s="52"/>
      <c r="BV41" s="52"/>
      <c r="BW41" s="52"/>
      <c r="BX41" s="52"/>
      <c r="BY41" s="52"/>
      <c r="BZ41" s="52"/>
      <c r="CA41" s="52"/>
      <c r="CB41" s="52"/>
    </row>
    <row r="42" spans="1:80" s="2" customFormat="1" ht="18" customHeight="1" thickBot="1" x14ac:dyDescent="0.3">
      <c r="A42" s="85" t="s">
        <v>14</v>
      </c>
      <c r="B42" s="519" t="s">
        <v>15</v>
      </c>
      <c r="C42" s="519"/>
      <c r="D42" s="645"/>
      <c r="E42" s="645"/>
      <c r="F42" s="86"/>
      <c r="G42" s="87"/>
      <c r="H42" s="645"/>
      <c r="I42" s="645"/>
      <c r="J42" s="645"/>
      <c r="K42" s="645"/>
      <c r="L42" s="629"/>
      <c r="M42" s="629"/>
      <c r="N42" s="629"/>
      <c r="O42" s="629"/>
      <c r="P42" s="629"/>
      <c r="Q42" s="629"/>
      <c r="R42" s="629"/>
      <c r="S42" s="629"/>
      <c r="T42" s="629"/>
      <c r="U42" s="629"/>
      <c r="V42" s="629"/>
      <c r="W42" s="629"/>
      <c r="X42" s="629"/>
      <c r="Y42" s="629"/>
      <c r="Z42" s="629"/>
      <c r="AA42" s="629"/>
      <c r="AB42" s="629"/>
      <c r="AC42" s="629"/>
      <c r="AD42" s="629"/>
      <c r="AE42" s="629"/>
      <c r="AF42" s="629"/>
      <c r="AG42" s="629"/>
      <c r="AH42" s="629"/>
      <c r="AI42" s="629"/>
      <c r="AJ42" s="629"/>
      <c r="AK42" s="629"/>
      <c r="AL42" s="629"/>
      <c r="AM42" s="629"/>
      <c r="AN42" s="629"/>
      <c r="AO42" s="629"/>
      <c r="AP42" s="629"/>
      <c r="AQ42" s="630"/>
      <c r="AR42" s="381"/>
      <c r="AS42" s="381"/>
      <c r="AT42" s="381"/>
      <c r="AU42" s="381"/>
      <c r="AV42" s="380"/>
      <c r="AW42" s="380"/>
      <c r="AX42" s="380"/>
      <c r="AY42" s="380"/>
      <c r="AZ42" s="380"/>
      <c r="BA42" s="380"/>
      <c r="BB42" s="52"/>
      <c r="BC42" s="52"/>
      <c r="BD42" s="52"/>
      <c r="BE42" s="52"/>
      <c r="BF42" s="52"/>
      <c r="BG42" s="52"/>
      <c r="BH42" s="52"/>
      <c r="BI42" s="52"/>
      <c r="BJ42" s="52"/>
      <c r="BK42" s="52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52"/>
    </row>
    <row r="43" spans="1:80" ht="18" customHeight="1" x14ac:dyDescent="0.25">
      <c r="A43" s="88" t="s">
        <v>16</v>
      </c>
      <c r="B43" s="663" t="s">
        <v>274</v>
      </c>
      <c r="C43" s="664"/>
      <c r="D43" s="89"/>
      <c r="E43" s="90">
        <v>4</v>
      </c>
      <c r="F43" s="91">
        <v>5</v>
      </c>
      <c r="G43" s="92">
        <f>SUM(H43:K43)</f>
        <v>72</v>
      </c>
      <c r="H43" s="93">
        <f>L43+P43+T43+X43+AB43+AF43+AJ43+AN43</f>
        <v>0</v>
      </c>
      <c r="I43" s="93">
        <f t="shared" ref="I43:K45" si="0">M43+Q43+U43+Y43+AC43+AG43+AK43+AO43</f>
        <v>0</v>
      </c>
      <c r="J43" s="93">
        <f t="shared" si="0"/>
        <v>72</v>
      </c>
      <c r="K43" s="93">
        <f t="shared" si="0"/>
        <v>0</v>
      </c>
      <c r="L43" s="94">
        <v>0</v>
      </c>
      <c r="M43" s="95">
        <v>0</v>
      </c>
      <c r="N43" s="95">
        <v>0</v>
      </c>
      <c r="O43" s="96">
        <v>0</v>
      </c>
      <c r="P43" s="97">
        <v>0</v>
      </c>
      <c r="Q43" s="95">
        <v>0</v>
      </c>
      <c r="R43" s="95">
        <v>0</v>
      </c>
      <c r="S43" s="98">
        <v>0</v>
      </c>
      <c r="T43" s="97">
        <v>0</v>
      </c>
      <c r="U43" s="95">
        <v>0</v>
      </c>
      <c r="V43" s="95">
        <v>16</v>
      </c>
      <c r="W43" s="98">
        <v>0</v>
      </c>
      <c r="X43" s="97">
        <v>0</v>
      </c>
      <c r="Y43" s="95">
        <v>0</v>
      </c>
      <c r="Z43" s="95">
        <v>16</v>
      </c>
      <c r="AA43" s="98">
        <v>0</v>
      </c>
      <c r="AB43" s="99">
        <v>0</v>
      </c>
      <c r="AC43" s="95">
        <v>0</v>
      </c>
      <c r="AD43" s="95">
        <v>16</v>
      </c>
      <c r="AE43" s="98">
        <v>0</v>
      </c>
      <c r="AF43" s="99">
        <v>0</v>
      </c>
      <c r="AG43" s="95">
        <v>0</v>
      </c>
      <c r="AH43" s="95">
        <v>24</v>
      </c>
      <c r="AI43" s="98">
        <v>0</v>
      </c>
      <c r="AJ43" s="99">
        <v>0</v>
      </c>
      <c r="AK43" s="95">
        <v>0</v>
      </c>
      <c r="AL43" s="95">
        <v>0</v>
      </c>
      <c r="AM43" s="98">
        <v>0</v>
      </c>
      <c r="AN43" s="99">
        <v>0</v>
      </c>
      <c r="AO43" s="95">
        <v>0</v>
      </c>
      <c r="AP43" s="95">
        <v>0</v>
      </c>
      <c r="AQ43" s="98">
        <v>0</v>
      </c>
      <c r="AV43" s="380"/>
      <c r="AW43" s="380"/>
      <c r="AX43" s="380"/>
      <c r="AY43" s="380"/>
      <c r="AZ43" s="380"/>
      <c r="BA43" s="380"/>
      <c r="BB43" s="52"/>
      <c r="BC43" s="52"/>
      <c r="BD43" s="52"/>
      <c r="BE43" s="52"/>
      <c r="BF43" s="52"/>
      <c r="BG43" s="52"/>
      <c r="BH43" s="52"/>
      <c r="BI43" s="52"/>
      <c r="BJ43" s="52"/>
      <c r="BK43" s="52"/>
      <c r="BL43" s="52"/>
      <c r="BM43" s="52"/>
      <c r="BN43" s="52"/>
      <c r="BO43" s="52"/>
      <c r="BP43" s="52"/>
      <c r="BQ43" s="52"/>
      <c r="BR43" s="52"/>
      <c r="BS43" s="52"/>
      <c r="BT43" s="52"/>
      <c r="BU43" s="52"/>
      <c r="BV43" s="52"/>
      <c r="BW43" s="52"/>
      <c r="BX43" s="52"/>
      <c r="BY43" s="52"/>
      <c r="BZ43" s="52"/>
      <c r="CA43" s="52"/>
      <c r="CB43" s="52"/>
    </row>
    <row r="44" spans="1:80" ht="18" customHeight="1" x14ac:dyDescent="0.25">
      <c r="A44" s="109" t="s">
        <v>17</v>
      </c>
      <c r="B44" s="659" t="s">
        <v>244</v>
      </c>
      <c r="C44" s="660"/>
      <c r="D44" s="89"/>
      <c r="E44" s="90">
        <v>1</v>
      </c>
      <c r="F44" s="101">
        <v>1</v>
      </c>
      <c r="G44" s="102">
        <f>SUM(H44:K44)</f>
        <v>8</v>
      </c>
      <c r="H44" s="93">
        <f t="shared" ref="H44:H45" si="1">L44+P44+T44+X44+AB44+AF44+AJ44+AN44</f>
        <v>8</v>
      </c>
      <c r="I44" s="93">
        <f t="shared" si="0"/>
        <v>0</v>
      </c>
      <c r="J44" s="93">
        <f t="shared" si="0"/>
        <v>0</v>
      </c>
      <c r="K44" s="93">
        <f t="shared" si="0"/>
        <v>0</v>
      </c>
      <c r="L44" s="103"/>
      <c r="M44" s="104">
        <v>0</v>
      </c>
      <c r="N44" s="104"/>
      <c r="O44" s="105">
        <v>0</v>
      </c>
      <c r="P44" s="103">
        <v>0</v>
      </c>
      <c r="Q44" s="104">
        <v>0</v>
      </c>
      <c r="R44" s="104">
        <v>0</v>
      </c>
      <c r="S44" s="106">
        <v>0</v>
      </c>
      <c r="T44" s="103">
        <v>0</v>
      </c>
      <c r="U44" s="104">
        <v>0</v>
      </c>
      <c r="V44" s="104">
        <v>0</v>
      </c>
      <c r="W44" s="106">
        <v>0</v>
      </c>
      <c r="X44" s="103">
        <v>0</v>
      </c>
      <c r="Y44" s="104">
        <v>0</v>
      </c>
      <c r="Z44" s="104">
        <v>0</v>
      </c>
      <c r="AA44" s="106">
        <v>0</v>
      </c>
      <c r="AB44" s="107">
        <v>0</v>
      </c>
      <c r="AC44" s="104">
        <v>0</v>
      </c>
      <c r="AD44" s="104">
        <v>0</v>
      </c>
      <c r="AE44" s="106">
        <v>0</v>
      </c>
      <c r="AF44" s="107">
        <v>0</v>
      </c>
      <c r="AG44" s="104">
        <v>0</v>
      </c>
      <c r="AH44" s="104">
        <v>0</v>
      </c>
      <c r="AI44" s="106">
        <v>0</v>
      </c>
      <c r="AJ44" s="107">
        <v>0</v>
      </c>
      <c r="AK44" s="104">
        <v>0</v>
      </c>
      <c r="AL44" s="104">
        <v>0</v>
      </c>
      <c r="AM44" s="106">
        <v>0</v>
      </c>
      <c r="AN44" s="107">
        <v>8</v>
      </c>
      <c r="AO44" s="104">
        <v>0</v>
      </c>
      <c r="AP44" s="104">
        <v>0</v>
      </c>
      <c r="AQ44" s="106"/>
      <c r="AV44" s="380"/>
      <c r="AW44" s="380"/>
      <c r="AX44" s="380"/>
      <c r="AY44" s="380"/>
      <c r="AZ44" s="380"/>
      <c r="BA44" s="380"/>
      <c r="BB44" s="52"/>
      <c r="BC44" s="52"/>
      <c r="BD44" s="52"/>
      <c r="BE44" s="52"/>
      <c r="BF44" s="52"/>
      <c r="BG44" s="52"/>
      <c r="BH44" s="52"/>
      <c r="BI44" s="52"/>
      <c r="BJ44" s="52"/>
      <c r="BK44" s="52"/>
      <c r="BL44" s="52"/>
      <c r="BM44" s="52"/>
      <c r="BN44" s="52"/>
      <c r="BO44" s="52"/>
      <c r="BP44" s="52"/>
      <c r="BQ44" s="52"/>
      <c r="BR44" s="52"/>
      <c r="BS44" s="52"/>
      <c r="BT44" s="52"/>
      <c r="BU44" s="52"/>
      <c r="BV44" s="52"/>
      <c r="BW44" s="52"/>
      <c r="BX44" s="52"/>
      <c r="BY44" s="52"/>
      <c r="BZ44" s="52"/>
      <c r="CA44" s="52"/>
      <c r="CB44" s="52"/>
    </row>
    <row r="45" spans="1:80" ht="18" customHeight="1" x14ac:dyDescent="0.25">
      <c r="A45" s="100" t="s">
        <v>18</v>
      </c>
      <c r="B45" s="661" t="s">
        <v>73</v>
      </c>
      <c r="C45" s="662"/>
      <c r="D45" s="89"/>
      <c r="E45" s="90">
        <v>1</v>
      </c>
      <c r="F45" s="101">
        <v>1</v>
      </c>
      <c r="G45" s="102">
        <f>SUM(H45:K45)</f>
        <v>16</v>
      </c>
      <c r="H45" s="93">
        <f t="shared" si="1"/>
        <v>16</v>
      </c>
      <c r="I45" s="93">
        <f t="shared" si="0"/>
        <v>0</v>
      </c>
      <c r="J45" s="93">
        <f t="shared" si="0"/>
        <v>0</v>
      </c>
      <c r="K45" s="93">
        <f t="shared" si="0"/>
        <v>0</v>
      </c>
      <c r="L45" s="103"/>
      <c r="M45" s="104">
        <v>0</v>
      </c>
      <c r="N45" s="104">
        <v>0</v>
      </c>
      <c r="O45" s="105">
        <v>0</v>
      </c>
      <c r="P45" s="103"/>
      <c r="Q45" s="104">
        <v>0</v>
      </c>
      <c r="R45" s="104">
        <v>0</v>
      </c>
      <c r="S45" s="106">
        <v>0</v>
      </c>
      <c r="T45" s="103">
        <v>16</v>
      </c>
      <c r="U45" s="104">
        <v>0</v>
      </c>
      <c r="V45" s="104">
        <v>0</v>
      </c>
      <c r="W45" s="106">
        <v>0</v>
      </c>
      <c r="X45" s="103">
        <v>0</v>
      </c>
      <c r="Y45" s="104">
        <v>0</v>
      </c>
      <c r="Z45" s="104">
        <v>0</v>
      </c>
      <c r="AA45" s="106">
        <v>0</v>
      </c>
      <c r="AB45" s="107">
        <v>0</v>
      </c>
      <c r="AC45" s="104">
        <v>0</v>
      </c>
      <c r="AD45" s="104">
        <v>0</v>
      </c>
      <c r="AE45" s="106">
        <v>0</v>
      </c>
      <c r="AF45" s="107">
        <v>0</v>
      </c>
      <c r="AG45" s="104">
        <v>0</v>
      </c>
      <c r="AH45" s="104">
        <v>0</v>
      </c>
      <c r="AI45" s="108">
        <v>0</v>
      </c>
      <c r="AJ45" s="107">
        <v>0</v>
      </c>
      <c r="AK45" s="104">
        <v>0</v>
      </c>
      <c r="AL45" s="104">
        <v>0</v>
      </c>
      <c r="AM45" s="108">
        <v>0</v>
      </c>
      <c r="AN45" s="107"/>
      <c r="AO45" s="104">
        <v>0</v>
      </c>
      <c r="AP45" s="104">
        <v>0</v>
      </c>
      <c r="AQ45" s="108">
        <v>0</v>
      </c>
      <c r="AV45" s="380"/>
      <c r="AW45" s="380"/>
      <c r="AX45" s="380"/>
      <c r="AY45" s="380"/>
      <c r="AZ45" s="380"/>
      <c r="BA45" s="380"/>
      <c r="BB45" s="52"/>
      <c r="BC45" s="52"/>
      <c r="BD45" s="52"/>
      <c r="BE45" s="52"/>
      <c r="BF45" s="52"/>
      <c r="BG45" s="52"/>
      <c r="BH45" s="52"/>
      <c r="BI45" s="52"/>
      <c r="BJ45" s="52"/>
      <c r="BK45" s="52"/>
      <c r="BL45" s="52"/>
      <c r="BM45" s="52"/>
      <c r="BN45" s="52"/>
      <c r="BO45" s="52"/>
      <c r="BP45" s="52"/>
      <c r="BQ45" s="52"/>
      <c r="BR45" s="52"/>
      <c r="BS45" s="52"/>
      <c r="BT45" s="52"/>
      <c r="BU45" s="52"/>
      <c r="BV45" s="52"/>
      <c r="BW45" s="52"/>
      <c r="BX45" s="52"/>
      <c r="BY45" s="52"/>
      <c r="BZ45" s="52"/>
      <c r="CA45" s="52"/>
      <c r="CB45" s="52"/>
    </row>
    <row r="46" spans="1:80" ht="18" customHeight="1" x14ac:dyDescent="0.25">
      <c r="A46" s="109" t="s">
        <v>19</v>
      </c>
      <c r="B46" s="659" t="s">
        <v>74</v>
      </c>
      <c r="C46" s="660"/>
      <c r="D46" s="271"/>
      <c r="E46" s="114">
        <v>1</v>
      </c>
      <c r="F46" s="273">
        <v>2</v>
      </c>
      <c r="G46" s="102">
        <f t="shared" ref="G46:G47" si="2">SUM(H46:K46)</f>
        <v>16</v>
      </c>
      <c r="H46" s="93">
        <f t="shared" ref="H46:H47" si="3">L46+P46+T46+X46+AB46+AF46+AJ46+AN46</f>
        <v>16</v>
      </c>
      <c r="I46" s="93">
        <f t="shared" ref="I46:I47" si="4">M46+Q46+U46+Y46+AC46+AG46+AK46+AO46</f>
        <v>0</v>
      </c>
      <c r="J46" s="93">
        <f t="shared" ref="J46:J47" si="5">N46+R46+V46+Z46+AD46+AH46+AL46+AP46</f>
        <v>0</v>
      </c>
      <c r="K46" s="93">
        <f t="shared" ref="K46:K47" si="6">O46+S46+W46+AA46+AE46+AI46+AM46+AQ46</f>
        <v>0</v>
      </c>
      <c r="L46" s="117">
        <v>0</v>
      </c>
      <c r="M46" s="118">
        <v>0</v>
      </c>
      <c r="N46" s="118">
        <v>0</v>
      </c>
      <c r="O46" s="119">
        <v>0</v>
      </c>
      <c r="P46" s="117">
        <v>0</v>
      </c>
      <c r="Q46" s="118">
        <v>0</v>
      </c>
      <c r="R46" s="118">
        <v>0</v>
      </c>
      <c r="S46" s="108">
        <v>0</v>
      </c>
      <c r="T46" s="117">
        <v>0</v>
      </c>
      <c r="U46" s="118">
        <v>0</v>
      </c>
      <c r="V46" s="118">
        <v>0</v>
      </c>
      <c r="W46" s="108">
        <v>0</v>
      </c>
      <c r="X46" s="117">
        <v>0</v>
      </c>
      <c r="Y46" s="118">
        <v>0</v>
      </c>
      <c r="Z46" s="118">
        <v>0</v>
      </c>
      <c r="AA46" s="108">
        <v>0</v>
      </c>
      <c r="AB46" s="120">
        <v>0</v>
      </c>
      <c r="AC46" s="118">
        <v>0</v>
      </c>
      <c r="AD46" s="118">
        <v>0</v>
      </c>
      <c r="AE46" s="108">
        <v>0</v>
      </c>
      <c r="AF46" s="120">
        <v>0</v>
      </c>
      <c r="AG46" s="118">
        <v>0</v>
      </c>
      <c r="AH46" s="118">
        <v>0</v>
      </c>
      <c r="AI46" s="108">
        <v>0</v>
      </c>
      <c r="AJ46" s="120">
        <v>0</v>
      </c>
      <c r="AK46" s="118">
        <v>0</v>
      </c>
      <c r="AL46" s="118">
        <v>0</v>
      </c>
      <c r="AM46" s="108">
        <v>0</v>
      </c>
      <c r="AN46" s="120">
        <v>16</v>
      </c>
      <c r="AO46" s="118">
        <v>0</v>
      </c>
      <c r="AP46" s="118">
        <v>0</v>
      </c>
      <c r="AQ46" s="108">
        <v>0</v>
      </c>
      <c r="AV46" s="380">
        <v>16</v>
      </c>
      <c r="AW46" s="380"/>
      <c r="AX46" s="380"/>
      <c r="AY46" s="380"/>
      <c r="AZ46" s="380"/>
      <c r="BA46" s="380"/>
      <c r="BB46" s="52"/>
      <c r="BC46" s="52"/>
      <c r="BD46" s="52"/>
      <c r="BE46" s="52"/>
      <c r="BF46" s="52"/>
      <c r="BG46" s="52"/>
      <c r="BH46" s="52"/>
      <c r="BI46" s="52"/>
      <c r="BJ46" s="52"/>
      <c r="BK46" s="52"/>
      <c r="BL46" s="52"/>
      <c r="BM46" s="52"/>
      <c r="BN46" s="52"/>
      <c r="BO46" s="52"/>
      <c r="BP46" s="52"/>
      <c r="BQ46" s="52"/>
      <c r="BR46" s="52"/>
      <c r="BS46" s="52"/>
      <c r="BT46" s="52"/>
      <c r="BU46" s="52"/>
      <c r="BV46" s="52"/>
      <c r="BW46" s="52"/>
      <c r="BX46" s="52"/>
      <c r="BY46" s="52"/>
      <c r="BZ46" s="52"/>
      <c r="CA46" s="52"/>
      <c r="CB46" s="52"/>
    </row>
    <row r="47" spans="1:80" ht="18" customHeight="1" thickBot="1" x14ac:dyDescent="0.3">
      <c r="A47" s="100" t="s">
        <v>20</v>
      </c>
      <c r="B47" s="659" t="s">
        <v>132</v>
      </c>
      <c r="C47" s="660"/>
      <c r="D47" s="271"/>
      <c r="E47" s="114">
        <v>1</v>
      </c>
      <c r="F47" s="273">
        <v>1</v>
      </c>
      <c r="G47" s="102">
        <f t="shared" si="2"/>
        <v>16</v>
      </c>
      <c r="H47" s="93">
        <f t="shared" si="3"/>
        <v>16</v>
      </c>
      <c r="I47" s="93">
        <f t="shared" si="4"/>
        <v>0</v>
      </c>
      <c r="J47" s="93">
        <f t="shared" si="5"/>
        <v>0</v>
      </c>
      <c r="K47" s="93">
        <f t="shared" si="6"/>
        <v>0</v>
      </c>
      <c r="L47" s="117">
        <v>0</v>
      </c>
      <c r="M47" s="118">
        <v>0</v>
      </c>
      <c r="N47" s="118">
        <v>0</v>
      </c>
      <c r="O47" s="119">
        <v>0</v>
      </c>
      <c r="P47" s="117">
        <v>0</v>
      </c>
      <c r="Q47" s="118">
        <v>0</v>
      </c>
      <c r="R47" s="118">
        <v>0</v>
      </c>
      <c r="S47" s="108">
        <v>0</v>
      </c>
      <c r="T47" s="117">
        <v>0</v>
      </c>
      <c r="U47" s="118">
        <v>0</v>
      </c>
      <c r="V47" s="118">
        <v>0</v>
      </c>
      <c r="W47" s="108">
        <v>0</v>
      </c>
      <c r="X47" s="117">
        <v>0</v>
      </c>
      <c r="Y47" s="118">
        <v>0</v>
      </c>
      <c r="Z47" s="118">
        <v>0</v>
      </c>
      <c r="AA47" s="108">
        <v>0</v>
      </c>
      <c r="AB47" s="120">
        <v>0</v>
      </c>
      <c r="AC47" s="118">
        <v>0</v>
      </c>
      <c r="AD47" s="118">
        <v>0</v>
      </c>
      <c r="AE47" s="108">
        <v>0</v>
      </c>
      <c r="AF47" s="120">
        <v>16</v>
      </c>
      <c r="AG47" s="118">
        <v>0</v>
      </c>
      <c r="AH47" s="118">
        <v>0</v>
      </c>
      <c r="AI47" s="108">
        <v>0</v>
      </c>
      <c r="AJ47" s="120">
        <v>0</v>
      </c>
      <c r="AK47" s="118">
        <v>0</v>
      </c>
      <c r="AL47" s="118">
        <v>0</v>
      </c>
      <c r="AM47" s="108">
        <v>0</v>
      </c>
      <c r="AN47" s="120"/>
      <c r="AO47" s="118">
        <v>0</v>
      </c>
      <c r="AP47" s="118">
        <v>0</v>
      </c>
      <c r="AQ47" s="108">
        <v>0</v>
      </c>
      <c r="AV47" s="380"/>
      <c r="AW47" s="380"/>
      <c r="AX47" s="380"/>
      <c r="AY47" s="380"/>
      <c r="AZ47" s="380"/>
      <c r="BA47" s="380"/>
      <c r="BB47" s="52"/>
      <c r="BC47" s="52"/>
      <c r="BD47" s="52"/>
      <c r="BE47" s="52"/>
      <c r="BF47" s="52"/>
      <c r="BG47" s="52"/>
      <c r="BH47" s="52"/>
      <c r="BI47" s="52"/>
      <c r="BJ47" s="52"/>
      <c r="BK47" s="52"/>
      <c r="BL47" s="52"/>
      <c r="BM47" s="52"/>
      <c r="BN47" s="52"/>
      <c r="BO47" s="52"/>
      <c r="BP47" s="52"/>
      <c r="BQ47" s="52"/>
      <c r="BR47" s="52"/>
      <c r="BS47" s="52"/>
      <c r="BT47" s="52"/>
      <c r="BU47" s="52"/>
      <c r="BV47" s="52"/>
      <c r="BW47" s="52"/>
      <c r="BX47" s="52"/>
      <c r="BY47" s="52"/>
      <c r="BZ47" s="52"/>
      <c r="CA47" s="52"/>
      <c r="CB47" s="52"/>
    </row>
    <row r="48" spans="1:80" ht="18" customHeight="1" thickTop="1" x14ac:dyDescent="0.25">
      <c r="A48" s="121"/>
      <c r="B48" s="496" t="s">
        <v>21</v>
      </c>
      <c r="C48" s="497"/>
      <c r="D48" s="501">
        <f t="shared" ref="D48:AQ48" si="7">SUM(D43:D47)</f>
        <v>0</v>
      </c>
      <c r="E48" s="503">
        <f t="shared" si="7"/>
        <v>8</v>
      </c>
      <c r="F48" s="505">
        <f t="shared" si="7"/>
        <v>10</v>
      </c>
      <c r="G48" s="507">
        <f t="shared" si="7"/>
        <v>128</v>
      </c>
      <c r="H48" s="503">
        <f t="shared" si="7"/>
        <v>56</v>
      </c>
      <c r="I48" s="503">
        <f t="shared" si="7"/>
        <v>0</v>
      </c>
      <c r="J48" s="503">
        <f t="shared" si="7"/>
        <v>72</v>
      </c>
      <c r="K48" s="505">
        <f t="shared" si="7"/>
        <v>0</v>
      </c>
      <c r="L48" s="122">
        <f t="shared" si="7"/>
        <v>0</v>
      </c>
      <c r="M48" s="123">
        <f t="shared" si="7"/>
        <v>0</v>
      </c>
      <c r="N48" s="123">
        <f t="shared" si="7"/>
        <v>0</v>
      </c>
      <c r="O48" s="124">
        <f t="shared" si="7"/>
        <v>0</v>
      </c>
      <c r="P48" s="122">
        <f t="shared" si="7"/>
        <v>0</v>
      </c>
      <c r="Q48" s="123">
        <f t="shared" si="7"/>
        <v>0</v>
      </c>
      <c r="R48" s="123">
        <f t="shared" si="7"/>
        <v>0</v>
      </c>
      <c r="S48" s="124">
        <f t="shared" si="7"/>
        <v>0</v>
      </c>
      <c r="T48" s="122">
        <f t="shared" si="7"/>
        <v>16</v>
      </c>
      <c r="U48" s="123">
        <f t="shared" si="7"/>
        <v>0</v>
      </c>
      <c r="V48" s="123">
        <f t="shared" si="7"/>
        <v>16</v>
      </c>
      <c r="W48" s="124">
        <f t="shared" si="7"/>
        <v>0</v>
      </c>
      <c r="X48" s="122">
        <f t="shared" si="7"/>
        <v>0</v>
      </c>
      <c r="Y48" s="123">
        <f t="shared" si="7"/>
        <v>0</v>
      </c>
      <c r="Z48" s="123">
        <f t="shared" si="7"/>
        <v>16</v>
      </c>
      <c r="AA48" s="124">
        <f t="shared" si="7"/>
        <v>0</v>
      </c>
      <c r="AB48" s="122">
        <f t="shared" si="7"/>
        <v>0</v>
      </c>
      <c r="AC48" s="123">
        <f t="shared" si="7"/>
        <v>0</v>
      </c>
      <c r="AD48" s="123">
        <f t="shared" si="7"/>
        <v>16</v>
      </c>
      <c r="AE48" s="124">
        <f t="shared" si="7"/>
        <v>0</v>
      </c>
      <c r="AF48" s="122">
        <f t="shared" si="7"/>
        <v>16</v>
      </c>
      <c r="AG48" s="123">
        <f t="shared" si="7"/>
        <v>0</v>
      </c>
      <c r="AH48" s="123">
        <f t="shared" si="7"/>
        <v>24</v>
      </c>
      <c r="AI48" s="124">
        <f t="shared" si="7"/>
        <v>0</v>
      </c>
      <c r="AJ48" s="122">
        <f t="shared" si="7"/>
        <v>0</v>
      </c>
      <c r="AK48" s="123">
        <f t="shared" si="7"/>
        <v>0</v>
      </c>
      <c r="AL48" s="123">
        <f t="shared" si="7"/>
        <v>0</v>
      </c>
      <c r="AM48" s="124">
        <f t="shared" si="7"/>
        <v>0</v>
      </c>
      <c r="AN48" s="122">
        <f t="shared" si="7"/>
        <v>24</v>
      </c>
      <c r="AO48" s="123">
        <f t="shared" si="7"/>
        <v>0</v>
      </c>
      <c r="AP48" s="123">
        <f t="shared" si="7"/>
        <v>0</v>
      </c>
      <c r="AQ48" s="125">
        <f t="shared" si="7"/>
        <v>0</v>
      </c>
      <c r="AV48" s="380"/>
      <c r="AW48" s="380"/>
      <c r="AX48" s="380"/>
      <c r="AY48" s="380"/>
      <c r="AZ48" s="380"/>
      <c r="BA48" s="380"/>
      <c r="BB48" s="52"/>
      <c r="BC48" s="52"/>
      <c r="BD48" s="52"/>
      <c r="BE48" s="52"/>
      <c r="BF48" s="52"/>
      <c r="BG48" s="52"/>
      <c r="BH48" s="52"/>
      <c r="BI48" s="52"/>
      <c r="BJ48" s="52"/>
      <c r="BK48" s="52"/>
      <c r="BL48" s="52"/>
      <c r="BM48" s="52"/>
      <c r="BN48" s="52"/>
      <c r="BO48" s="52"/>
      <c r="BP48" s="52"/>
      <c r="BQ48" s="52"/>
      <c r="BR48" s="52"/>
      <c r="BS48" s="52"/>
      <c r="BT48" s="52"/>
      <c r="BU48" s="52"/>
      <c r="BV48" s="52"/>
      <c r="BW48" s="52"/>
      <c r="BX48" s="52"/>
      <c r="BY48" s="52"/>
      <c r="BZ48" s="52"/>
      <c r="CA48" s="52"/>
      <c r="CB48" s="52"/>
    </row>
    <row r="49" spans="1:80" ht="18" customHeight="1" thickBot="1" x14ac:dyDescent="0.3">
      <c r="A49" s="126"/>
      <c r="B49" s="499"/>
      <c r="C49" s="500"/>
      <c r="D49" s="502"/>
      <c r="E49" s="504"/>
      <c r="F49" s="506"/>
      <c r="G49" s="590"/>
      <c r="H49" s="504"/>
      <c r="I49" s="504"/>
      <c r="J49" s="504"/>
      <c r="K49" s="506"/>
      <c r="L49" s="656">
        <f>SUM(L48:O48)</f>
        <v>0</v>
      </c>
      <c r="M49" s="657"/>
      <c r="N49" s="657"/>
      <c r="O49" s="658"/>
      <c r="P49" s="656">
        <f>SUM(P48:S48)</f>
        <v>0</v>
      </c>
      <c r="Q49" s="560"/>
      <c r="R49" s="560"/>
      <c r="S49" s="561"/>
      <c r="T49" s="656">
        <f>SUM(T48:W48)</f>
        <v>32</v>
      </c>
      <c r="U49" s="560"/>
      <c r="V49" s="560"/>
      <c r="W49" s="561"/>
      <c r="X49" s="656">
        <f>SUM(X48:AA48)</f>
        <v>16</v>
      </c>
      <c r="Y49" s="657"/>
      <c r="Z49" s="657"/>
      <c r="AA49" s="658"/>
      <c r="AB49" s="656">
        <f>SUM(AB48:AE48)</f>
        <v>16</v>
      </c>
      <c r="AC49" s="657"/>
      <c r="AD49" s="657"/>
      <c r="AE49" s="658"/>
      <c r="AF49" s="656">
        <f>SUM(AF48:AI48)</f>
        <v>40</v>
      </c>
      <c r="AG49" s="657"/>
      <c r="AH49" s="657"/>
      <c r="AI49" s="658"/>
      <c r="AJ49" s="656">
        <f>SUM(AJ48:AM48)</f>
        <v>0</v>
      </c>
      <c r="AK49" s="657"/>
      <c r="AL49" s="657"/>
      <c r="AM49" s="658"/>
      <c r="AN49" s="656">
        <f>SUM(AN48:AQ48)</f>
        <v>24</v>
      </c>
      <c r="AO49" s="657"/>
      <c r="AP49" s="657"/>
      <c r="AQ49" s="658"/>
      <c r="AV49" s="380"/>
      <c r="AW49" s="380"/>
      <c r="AX49" s="380"/>
      <c r="AY49" s="380"/>
      <c r="AZ49" s="380"/>
      <c r="BA49" s="380"/>
      <c r="BB49" s="52"/>
      <c r="BC49" s="52"/>
      <c r="BD49" s="52"/>
      <c r="BE49" s="52"/>
      <c r="BF49" s="52"/>
      <c r="BG49" s="52"/>
      <c r="BH49" s="52"/>
      <c r="BI49" s="52"/>
      <c r="BJ49" s="52"/>
      <c r="BK49" s="52"/>
      <c r="BL49" s="52"/>
      <c r="BM49" s="52"/>
      <c r="BN49" s="52"/>
      <c r="BO49" s="52"/>
      <c r="BP49" s="52"/>
      <c r="BQ49" s="52"/>
      <c r="BR49" s="52"/>
      <c r="BS49" s="52"/>
      <c r="BT49" s="52"/>
      <c r="BU49" s="52"/>
      <c r="BV49" s="52"/>
      <c r="BW49" s="52"/>
      <c r="BX49" s="52"/>
      <c r="BY49" s="52"/>
      <c r="BZ49" s="52"/>
      <c r="CA49" s="52"/>
      <c r="CB49" s="52"/>
    </row>
    <row r="50" spans="1:80" ht="18" customHeight="1" x14ac:dyDescent="0.25">
      <c r="A50" s="564" t="s">
        <v>22</v>
      </c>
      <c r="B50" s="483"/>
      <c r="C50" s="566"/>
      <c r="D50" s="438" t="s">
        <v>8</v>
      </c>
      <c r="E50" s="441" t="s">
        <v>9</v>
      </c>
      <c r="F50" s="415" t="s">
        <v>60</v>
      </c>
      <c r="G50" s="543" t="s">
        <v>6</v>
      </c>
      <c r="H50" s="432" t="s">
        <v>10</v>
      </c>
      <c r="I50" s="432" t="s">
        <v>11</v>
      </c>
      <c r="J50" s="432" t="s">
        <v>12</v>
      </c>
      <c r="K50" s="419" t="s">
        <v>55</v>
      </c>
      <c r="L50" s="395" t="s">
        <v>266</v>
      </c>
      <c r="M50" s="396"/>
      <c r="N50" s="396"/>
      <c r="O50" s="397"/>
      <c r="P50" s="395" t="s">
        <v>267</v>
      </c>
      <c r="Q50" s="396"/>
      <c r="R50" s="396"/>
      <c r="S50" s="397"/>
      <c r="T50" s="642" t="s">
        <v>268</v>
      </c>
      <c r="U50" s="643"/>
      <c r="V50" s="643"/>
      <c r="W50" s="644"/>
      <c r="X50" s="642" t="s">
        <v>269</v>
      </c>
      <c r="Y50" s="643"/>
      <c r="Z50" s="643"/>
      <c r="AA50" s="644"/>
      <c r="AB50" s="642" t="s">
        <v>270</v>
      </c>
      <c r="AC50" s="643"/>
      <c r="AD50" s="643"/>
      <c r="AE50" s="644"/>
      <c r="AF50" s="642" t="s">
        <v>271</v>
      </c>
      <c r="AG50" s="643"/>
      <c r="AH50" s="643"/>
      <c r="AI50" s="644"/>
      <c r="AJ50" s="642" t="s">
        <v>272</v>
      </c>
      <c r="AK50" s="643"/>
      <c r="AL50" s="643"/>
      <c r="AM50" s="644"/>
      <c r="AN50" s="395" t="s">
        <v>273</v>
      </c>
      <c r="AO50" s="396"/>
      <c r="AP50" s="396"/>
      <c r="AQ50" s="397"/>
      <c r="AV50" s="380"/>
      <c r="AW50" s="380"/>
      <c r="AX50" s="380"/>
      <c r="AY50" s="380"/>
      <c r="AZ50" s="380"/>
      <c r="BA50" s="380"/>
      <c r="BB50" s="52"/>
      <c r="BC50" s="52"/>
      <c r="BD50" s="52"/>
      <c r="BE50" s="52"/>
      <c r="BF50" s="52"/>
      <c r="BG50" s="52"/>
      <c r="BH50" s="52"/>
      <c r="BI50" s="52"/>
      <c r="BJ50" s="52"/>
      <c r="BK50" s="52"/>
      <c r="BL50" s="52"/>
      <c r="BM50" s="52"/>
      <c r="BN50" s="52"/>
      <c r="BO50" s="52"/>
      <c r="BP50" s="52"/>
      <c r="BQ50" s="52"/>
      <c r="BR50" s="52"/>
      <c r="BS50" s="52"/>
      <c r="BT50" s="52"/>
      <c r="BU50" s="52"/>
      <c r="BV50" s="52"/>
      <c r="BW50" s="52"/>
      <c r="BX50" s="52"/>
      <c r="BY50" s="52"/>
      <c r="BZ50" s="52"/>
      <c r="CA50" s="52"/>
      <c r="CB50" s="52"/>
    </row>
    <row r="51" spans="1:80" ht="18" customHeight="1" x14ac:dyDescent="0.25">
      <c r="A51" s="564"/>
      <c r="B51" s="483"/>
      <c r="C51" s="566"/>
      <c r="D51" s="439"/>
      <c r="E51" s="441"/>
      <c r="F51" s="443"/>
      <c r="G51" s="543"/>
      <c r="H51" s="432"/>
      <c r="I51" s="432"/>
      <c r="J51" s="432"/>
      <c r="K51" s="419"/>
      <c r="L51" s="417" t="s">
        <v>10</v>
      </c>
      <c r="M51" s="411" t="s">
        <v>11</v>
      </c>
      <c r="N51" s="413" t="s">
        <v>13</v>
      </c>
      <c r="O51" s="415" t="s">
        <v>58</v>
      </c>
      <c r="P51" s="417" t="s">
        <v>10</v>
      </c>
      <c r="Q51" s="411" t="s">
        <v>11</v>
      </c>
      <c r="R51" s="413" t="s">
        <v>13</v>
      </c>
      <c r="S51" s="415" t="s">
        <v>58</v>
      </c>
      <c r="T51" s="417" t="s">
        <v>10</v>
      </c>
      <c r="U51" s="411" t="s">
        <v>11</v>
      </c>
      <c r="V51" s="413" t="s">
        <v>13</v>
      </c>
      <c r="W51" s="415" t="s">
        <v>58</v>
      </c>
      <c r="X51" s="417" t="s">
        <v>10</v>
      </c>
      <c r="Y51" s="411" t="s">
        <v>11</v>
      </c>
      <c r="Z51" s="413" t="s">
        <v>13</v>
      </c>
      <c r="AA51" s="415" t="s">
        <v>58</v>
      </c>
      <c r="AB51" s="417" t="s">
        <v>10</v>
      </c>
      <c r="AC51" s="411" t="s">
        <v>11</v>
      </c>
      <c r="AD51" s="413" t="s">
        <v>13</v>
      </c>
      <c r="AE51" s="415" t="s">
        <v>58</v>
      </c>
      <c r="AF51" s="417" t="s">
        <v>10</v>
      </c>
      <c r="AG51" s="411" t="s">
        <v>11</v>
      </c>
      <c r="AH51" s="413" t="s">
        <v>13</v>
      </c>
      <c r="AI51" s="415" t="s">
        <v>58</v>
      </c>
      <c r="AJ51" s="417" t="s">
        <v>10</v>
      </c>
      <c r="AK51" s="411" t="s">
        <v>11</v>
      </c>
      <c r="AL51" s="413" t="s">
        <v>13</v>
      </c>
      <c r="AM51" s="415" t="s">
        <v>58</v>
      </c>
      <c r="AN51" s="417" t="s">
        <v>10</v>
      </c>
      <c r="AO51" s="411" t="s">
        <v>11</v>
      </c>
      <c r="AP51" s="413" t="s">
        <v>13</v>
      </c>
      <c r="AQ51" s="415" t="s">
        <v>58</v>
      </c>
      <c r="AV51" s="380"/>
      <c r="AW51" s="380"/>
      <c r="AX51" s="380"/>
      <c r="AY51" s="380"/>
      <c r="AZ51" s="380"/>
      <c r="BA51" s="380"/>
      <c r="BB51" s="52"/>
      <c r="BC51" s="52"/>
      <c r="BD51" s="52"/>
      <c r="BE51" s="52"/>
      <c r="BF51" s="52"/>
      <c r="BG51" s="52"/>
      <c r="BH51" s="52"/>
      <c r="BI51" s="52"/>
      <c r="BJ51" s="52"/>
      <c r="BK51" s="52"/>
      <c r="BL51" s="52"/>
      <c r="BM51" s="52"/>
      <c r="BN51" s="52"/>
      <c r="BO51" s="52"/>
      <c r="BP51" s="52"/>
      <c r="BQ51" s="52"/>
      <c r="BR51" s="52"/>
      <c r="BS51" s="52"/>
      <c r="BT51" s="52"/>
      <c r="BU51" s="52"/>
      <c r="BV51" s="52"/>
      <c r="BW51" s="52"/>
      <c r="BX51" s="52"/>
      <c r="BY51" s="52"/>
      <c r="BZ51" s="52"/>
      <c r="CA51" s="52"/>
      <c r="CB51" s="52"/>
    </row>
    <row r="52" spans="1:80" ht="18" customHeight="1" thickBot="1" x14ac:dyDescent="0.3">
      <c r="A52" s="564"/>
      <c r="B52" s="483"/>
      <c r="C52" s="566"/>
      <c r="D52" s="440"/>
      <c r="E52" s="442"/>
      <c r="F52" s="416"/>
      <c r="G52" s="544"/>
      <c r="H52" s="433"/>
      <c r="I52" s="433"/>
      <c r="J52" s="433"/>
      <c r="K52" s="420"/>
      <c r="L52" s="418"/>
      <c r="M52" s="412"/>
      <c r="N52" s="414"/>
      <c r="O52" s="416"/>
      <c r="P52" s="418"/>
      <c r="Q52" s="412"/>
      <c r="R52" s="414"/>
      <c r="S52" s="416"/>
      <c r="T52" s="418"/>
      <c r="U52" s="412"/>
      <c r="V52" s="414"/>
      <c r="W52" s="416"/>
      <c r="X52" s="418"/>
      <c r="Y52" s="412"/>
      <c r="Z52" s="414"/>
      <c r="AA52" s="416"/>
      <c r="AB52" s="418"/>
      <c r="AC52" s="412"/>
      <c r="AD52" s="414"/>
      <c r="AE52" s="416"/>
      <c r="AF52" s="418"/>
      <c r="AG52" s="412"/>
      <c r="AH52" s="414"/>
      <c r="AI52" s="416"/>
      <c r="AJ52" s="418"/>
      <c r="AK52" s="412"/>
      <c r="AL52" s="414"/>
      <c r="AM52" s="416"/>
      <c r="AN52" s="418"/>
      <c r="AO52" s="412"/>
      <c r="AP52" s="414"/>
      <c r="AQ52" s="416"/>
      <c r="AV52" s="380"/>
      <c r="AW52" s="380"/>
      <c r="AX52" s="380"/>
      <c r="AY52" s="380"/>
      <c r="AZ52" s="380"/>
      <c r="BA52" s="380"/>
      <c r="BB52" s="52"/>
      <c r="BC52" s="52"/>
      <c r="BD52" s="52"/>
      <c r="BE52" s="52"/>
      <c r="BF52" s="52"/>
      <c r="BG52" s="52"/>
      <c r="BH52" s="52"/>
      <c r="BI52" s="52"/>
      <c r="BJ52" s="52"/>
      <c r="BK52" s="52"/>
      <c r="BL52" s="52"/>
      <c r="BM52" s="52"/>
      <c r="BN52" s="52"/>
      <c r="BO52" s="52"/>
      <c r="BP52" s="52"/>
      <c r="BQ52" s="52"/>
      <c r="BR52" s="52"/>
      <c r="BS52" s="52"/>
      <c r="BT52" s="52"/>
      <c r="BU52" s="52"/>
      <c r="BV52" s="52"/>
      <c r="BW52" s="52"/>
      <c r="BX52" s="52"/>
      <c r="BY52" s="52"/>
      <c r="BZ52" s="52"/>
      <c r="CA52" s="52"/>
      <c r="CB52" s="52"/>
    </row>
    <row r="53" spans="1:80" ht="18" customHeight="1" x14ac:dyDescent="0.25">
      <c r="A53" s="564"/>
      <c r="B53" s="483"/>
      <c r="C53" s="566"/>
      <c r="D53" s="640">
        <f t="shared" ref="D53:AQ53" si="8">SUM(D48)</f>
        <v>0</v>
      </c>
      <c r="E53" s="639">
        <f t="shared" si="8"/>
        <v>8</v>
      </c>
      <c r="F53" s="632">
        <f>SUM(F48)</f>
        <v>10</v>
      </c>
      <c r="G53" s="641">
        <f t="shared" si="8"/>
        <v>128</v>
      </c>
      <c r="H53" s="639">
        <f t="shared" si="8"/>
        <v>56</v>
      </c>
      <c r="I53" s="639">
        <f t="shared" si="8"/>
        <v>0</v>
      </c>
      <c r="J53" s="639">
        <f t="shared" si="8"/>
        <v>72</v>
      </c>
      <c r="K53" s="639">
        <f t="shared" si="8"/>
        <v>0</v>
      </c>
      <c r="L53" s="127">
        <f t="shared" si="8"/>
        <v>0</v>
      </c>
      <c r="M53" s="128">
        <f t="shared" si="8"/>
        <v>0</v>
      </c>
      <c r="N53" s="128">
        <f t="shared" si="8"/>
        <v>0</v>
      </c>
      <c r="O53" s="129">
        <f t="shared" si="8"/>
        <v>0</v>
      </c>
      <c r="P53" s="127">
        <f t="shared" si="8"/>
        <v>0</v>
      </c>
      <c r="Q53" s="128">
        <f t="shared" si="8"/>
        <v>0</v>
      </c>
      <c r="R53" s="128">
        <f t="shared" si="8"/>
        <v>0</v>
      </c>
      <c r="S53" s="129">
        <f t="shared" si="8"/>
        <v>0</v>
      </c>
      <c r="T53" s="127">
        <f>SUM(T48)</f>
        <v>16</v>
      </c>
      <c r="U53" s="128">
        <f>SUM(U48)</f>
        <v>0</v>
      </c>
      <c r="V53" s="128">
        <f>SUM(V48)</f>
        <v>16</v>
      </c>
      <c r="W53" s="129">
        <f>SUM(W48)</f>
        <v>0</v>
      </c>
      <c r="X53" s="127">
        <f t="shared" si="8"/>
        <v>0</v>
      </c>
      <c r="Y53" s="128">
        <f t="shared" si="8"/>
        <v>0</v>
      </c>
      <c r="Z53" s="128">
        <f t="shared" si="8"/>
        <v>16</v>
      </c>
      <c r="AA53" s="129">
        <f t="shared" si="8"/>
        <v>0</v>
      </c>
      <c r="AB53" s="127">
        <f t="shared" si="8"/>
        <v>0</v>
      </c>
      <c r="AC53" s="128">
        <f t="shared" si="8"/>
        <v>0</v>
      </c>
      <c r="AD53" s="128">
        <f t="shared" si="8"/>
        <v>16</v>
      </c>
      <c r="AE53" s="129">
        <f t="shared" si="8"/>
        <v>0</v>
      </c>
      <c r="AF53" s="127">
        <f t="shared" si="8"/>
        <v>16</v>
      </c>
      <c r="AG53" s="128">
        <f t="shared" si="8"/>
        <v>0</v>
      </c>
      <c r="AH53" s="128">
        <f t="shared" si="8"/>
        <v>24</v>
      </c>
      <c r="AI53" s="129">
        <f t="shared" si="8"/>
        <v>0</v>
      </c>
      <c r="AJ53" s="127">
        <f t="shared" si="8"/>
        <v>0</v>
      </c>
      <c r="AK53" s="128">
        <f t="shared" si="8"/>
        <v>0</v>
      </c>
      <c r="AL53" s="128">
        <f t="shared" si="8"/>
        <v>0</v>
      </c>
      <c r="AM53" s="129">
        <f t="shared" si="8"/>
        <v>0</v>
      </c>
      <c r="AN53" s="127">
        <f t="shared" si="8"/>
        <v>24</v>
      </c>
      <c r="AO53" s="128">
        <f t="shared" si="8"/>
        <v>0</v>
      </c>
      <c r="AP53" s="128">
        <f t="shared" si="8"/>
        <v>0</v>
      </c>
      <c r="AQ53" s="130">
        <f t="shared" si="8"/>
        <v>0</v>
      </c>
      <c r="AS53" s="379" t="s">
        <v>62</v>
      </c>
      <c r="AV53" s="380"/>
      <c r="AW53" s="380"/>
      <c r="AX53" s="380"/>
      <c r="AY53" s="380"/>
      <c r="AZ53" s="380"/>
      <c r="BA53" s="380"/>
      <c r="BB53" s="52"/>
      <c r="BC53" s="52"/>
      <c r="BD53" s="52"/>
      <c r="BE53" s="52"/>
      <c r="BF53" s="52"/>
      <c r="BG53" s="52"/>
      <c r="BH53" s="52"/>
      <c r="BI53" s="52"/>
      <c r="BJ53" s="52"/>
      <c r="BK53" s="52"/>
      <c r="BL53" s="52"/>
      <c r="BM53" s="52"/>
      <c r="BN53" s="52"/>
      <c r="BO53" s="52"/>
      <c r="BP53" s="52"/>
      <c r="BQ53" s="52"/>
      <c r="BR53" s="52"/>
      <c r="BS53" s="52"/>
      <c r="BT53" s="52"/>
      <c r="BU53" s="52"/>
      <c r="BV53" s="52"/>
      <c r="BW53" s="52"/>
      <c r="BX53" s="52"/>
      <c r="BY53" s="52"/>
      <c r="BZ53" s="52"/>
      <c r="CA53" s="52"/>
      <c r="CB53" s="52"/>
    </row>
    <row r="54" spans="1:80" ht="18" customHeight="1" thickBot="1" x14ac:dyDescent="0.3">
      <c r="A54" s="564"/>
      <c r="B54" s="483"/>
      <c r="C54" s="566"/>
      <c r="D54" s="617"/>
      <c r="E54" s="515"/>
      <c r="F54" s="492"/>
      <c r="G54" s="618"/>
      <c r="H54" s="515"/>
      <c r="I54" s="515"/>
      <c r="J54" s="515"/>
      <c r="K54" s="515"/>
      <c r="L54" s="493">
        <f>SUM(L53:O53)</f>
        <v>0</v>
      </c>
      <c r="M54" s="494"/>
      <c r="N54" s="494"/>
      <c r="O54" s="631"/>
      <c r="P54" s="493">
        <f>SUM(P53:S53)</f>
        <v>0</v>
      </c>
      <c r="Q54" s="494"/>
      <c r="R54" s="494"/>
      <c r="S54" s="631"/>
      <c r="T54" s="408">
        <f>SUM(T53:W53)</f>
        <v>32</v>
      </c>
      <c r="U54" s="560"/>
      <c r="V54" s="560"/>
      <c r="W54" s="561"/>
      <c r="X54" s="494">
        <f>SUM(X53:AA53)</f>
        <v>16</v>
      </c>
      <c r="Y54" s="494"/>
      <c r="Z54" s="494"/>
      <c r="AA54" s="631"/>
      <c r="AB54" s="493">
        <f>SUM(AB53:AE53)</f>
        <v>16</v>
      </c>
      <c r="AC54" s="494"/>
      <c r="AD54" s="494"/>
      <c r="AE54" s="631"/>
      <c r="AF54" s="493">
        <f>SUM(AF53:AI53)</f>
        <v>40</v>
      </c>
      <c r="AG54" s="494"/>
      <c r="AH54" s="494"/>
      <c r="AI54" s="631"/>
      <c r="AJ54" s="493">
        <f>SUM(AJ53:AM53)</f>
        <v>0</v>
      </c>
      <c r="AK54" s="494"/>
      <c r="AL54" s="494"/>
      <c r="AM54" s="631"/>
      <c r="AN54" s="493">
        <f>SUM(AN53:AQ53)</f>
        <v>24</v>
      </c>
      <c r="AO54" s="494"/>
      <c r="AP54" s="494"/>
      <c r="AQ54" s="631"/>
      <c r="AS54" s="379">
        <f>SUM(L54:AQ54)</f>
        <v>128</v>
      </c>
      <c r="AV54" s="380"/>
      <c r="AW54" s="380"/>
      <c r="AX54" s="380"/>
      <c r="AY54" s="380"/>
      <c r="AZ54" s="380"/>
      <c r="BA54" s="380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  <c r="BN54" s="52"/>
      <c r="BO54" s="52"/>
      <c r="BP54" s="52"/>
      <c r="BQ54" s="52"/>
      <c r="BR54" s="52"/>
      <c r="BS54" s="52"/>
      <c r="BT54" s="52"/>
      <c r="BU54" s="52"/>
      <c r="BV54" s="52"/>
      <c r="BW54" s="52"/>
      <c r="BX54" s="52"/>
      <c r="BY54" s="52"/>
      <c r="BZ54" s="52"/>
      <c r="CA54" s="52"/>
      <c r="CB54" s="52"/>
    </row>
    <row r="55" spans="1:80" ht="18" customHeight="1" x14ac:dyDescent="0.25">
      <c r="A55" s="564"/>
      <c r="B55" s="483"/>
      <c r="C55" s="566"/>
      <c r="D55" s="479" t="s">
        <v>23</v>
      </c>
      <c r="E55" s="480"/>
      <c r="F55" s="481"/>
      <c r="G55" s="488" t="s">
        <v>24</v>
      </c>
      <c r="H55" s="428"/>
      <c r="I55" s="428"/>
      <c r="J55" s="428"/>
      <c r="K55" s="429"/>
      <c r="L55" s="405">
        <v>0</v>
      </c>
      <c r="M55" s="406"/>
      <c r="N55" s="406"/>
      <c r="O55" s="407"/>
      <c r="P55" s="405">
        <v>0</v>
      </c>
      <c r="Q55" s="406"/>
      <c r="R55" s="406"/>
      <c r="S55" s="407"/>
      <c r="T55" s="405">
        <v>0</v>
      </c>
      <c r="U55" s="406"/>
      <c r="V55" s="406"/>
      <c r="W55" s="407"/>
      <c r="X55" s="405">
        <v>0</v>
      </c>
      <c r="Y55" s="406"/>
      <c r="Z55" s="406"/>
      <c r="AA55" s="407"/>
      <c r="AB55" s="405">
        <v>0</v>
      </c>
      <c r="AC55" s="406"/>
      <c r="AD55" s="406"/>
      <c r="AE55" s="407"/>
      <c r="AF55" s="405">
        <v>0</v>
      </c>
      <c r="AG55" s="406"/>
      <c r="AH55" s="406"/>
      <c r="AI55" s="407"/>
      <c r="AJ55" s="405">
        <v>0</v>
      </c>
      <c r="AK55" s="406"/>
      <c r="AL55" s="406"/>
      <c r="AM55" s="407"/>
      <c r="AN55" s="405">
        <v>0</v>
      </c>
      <c r="AO55" s="406"/>
      <c r="AP55" s="406"/>
      <c r="AQ55" s="407"/>
      <c r="AS55" s="379">
        <f>SUM(L55:AQ55)</f>
        <v>0</v>
      </c>
      <c r="AV55" s="380"/>
      <c r="AW55" s="380"/>
      <c r="AX55" s="380"/>
      <c r="AY55" s="380"/>
      <c r="AZ55" s="380"/>
      <c r="BA55" s="380"/>
      <c r="BB55" s="52"/>
      <c r="BC55" s="52"/>
      <c r="BD55" s="52"/>
      <c r="BE55" s="52"/>
      <c r="BF55" s="52"/>
      <c r="BG55" s="52"/>
      <c r="BH55" s="52"/>
      <c r="BI55" s="52"/>
      <c r="BJ55" s="52"/>
      <c r="BK55" s="52"/>
      <c r="BL55" s="52"/>
      <c r="BM55" s="52"/>
      <c r="BN55" s="52"/>
      <c r="BO55" s="52"/>
      <c r="BP55" s="52"/>
      <c r="BQ55" s="52"/>
      <c r="BR55" s="52"/>
      <c r="BS55" s="52"/>
      <c r="BT55" s="52"/>
      <c r="BU55" s="52"/>
      <c r="BV55" s="52"/>
      <c r="BW55" s="52"/>
      <c r="BX55" s="52"/>
      <c r="BY55" s="52"/>
      <c r="BZ55" s="52"/>
      <c r="CA55" s="52"/>
      <c r="CB55" s="52"/>
    </row>
    <row r="56" spans="1:80" ht="18" customHeight="1" x14ac:dyDescent="0.25">
      <c r="A56" s="564"/>
      <c r="B56" s="483"/>
      <c r="C56" s="566"/>
      <c r="D56" s="482"/>
      <c r="E56" s="483"/>
      <c r="F56" s="484"/>
      <c r="G56" s="401" t="s">
        <v>25</v>
      </c>
      <c r="H56" s="402"/>
      <c r="I56" s="402"/>
      <c r="J56" s="402"/>
      <c r="K56" s="403"/>
      <c r="L56" s="653">
        <v>0</v>
      </c>
      <c r="M56" s="654"/>
      <c r="N56" s="654"/>
      <c r="O56" s="655"/>
      <c r="P56" s="653">
        <v>0</v>
      </c>
      <c r="Q56" s="654"/>
      <c r="R56" s="654"/>
      <c r="S56" s="655"/>
      <c r="T56" s="398">
        <v>2</v>
      </c>
      <c r="U56" s="399"/>
      <c r="V56" s="399"/>
      <c r="W56" s="400"/>
      <c r="X56" s="653">
        <v>1</v>
      </c>
      <c r="Y56" s="654"/>
      <c r="Z56" s="654"/>
      <c r="AA56" s="655"/>
      <c r="AB56" s="653">
        <v>1</v>
      </c>
      <c r="AC56" s="654"/>
      <c r="AD56" s="654"/>
      <c r="AE56" s="655"/>
      <c r="AF56" s="653">
        <v>2</v>
      </c>
      <c r="AG56" s="654"/>
      <c r="AH56" s="654"/>
      <c r="AI56" s="655"/>
      <c r="AJ56" s="653">
        <v>0</v>
      </c>
      <c r="AK56" s="654"/>
      <c r="AL56" s="654"/>
      <c r="AM56" s="655"/>
      <c r="AN56" s="653">
        <v>2</v>
      </c>
      <c r="AO56" s="654"/>
      <c r="AP56" s="654"/>
      <c r="AQ56" s="655"/>
      <c r="AS56" s="379">
        <f>SUM(L56:AQ56)</f>
        <v>8</v>
      </c>
      <c r="AV56" s="380"/>
      <c r="AW56" s="380"/>
      <c r="AX56" s="380"/>
      <c r="AY56" s="380"/>
      <c r="AZ56" s="380"/>
      <c r="BA56" s="380"/>
      <c r="BB56" s="52"/>
      <c r="BC56" s="52"/>
      <c r="BD56" s="52"/>
      <c r="BE56" s="52"/>
      <c r="BF56" s="52"/>
      <c r="BG56" s="52"/>
      <c r="BH56" s="52"/>
      <c r="BI56" s="52"/>
      <c r="BJ56" s="52"/>
      <c r="BK56" s="52"/>
      <c r="BL56" s="52"/>
      <c r="BM56" s="52"/>
      <c r="BN56" s="52"/>
      <c r="BO56" s="52"/>
      <c r="BP56" s="52"/>
      <c r="BQ56" s="52"/>
      <c r="BR56" s="52"/>
      <c r="BS56" s="52"/>
      <c r="BT56" s="52"/>
      <c r="BU56" s="52"/>
      <c r="BV56" s="52"/>
      <c r="BW56" s="52"/>
      <c r="BX56" s="52"/>
      <c r="BY56" s="52"/>
      <c r="BZ56" s="52"/>
      <c r="CA56" s="52"/>
      <c r="CB56" s="52"/>
    </row>
    <row r="57" spans="1:80" ht="18" customHeight="1" thickBot="1" x14ac:dyDescent="0.3">
      <c r="A57" s="564"/>
      <c r="B57" s="483"/>
      <c r="C57" s="566"/>
      <c r="D57" s="485"/>
      <c r="E57" s="486"/>
      <c r="F57" s="487"/>
      <c r="G57" s="401" t="s">
        <v>60</v>
      </c>
      <c r="H57" s="402"/>
      <c r="I57" s="402"/>
      <c r="J57" s="402"/>
      <c r="K57" s="403"/>
      <c r="L57" s="404">
        <v>0</v>
      </c>
      <c r="M57" s="404"/>
      <c r="N57" s="404"/>
      <c r="O57" s="404"/>
      <c r="P57" s="404">
        <v>0</v>
      </c>
      <c r="Q57" s="404"/>
      <c r="R57" s="404"/>
      <c r="S57" s="404"/>
      <c r="T57" s="408">
        <v>3</v>
      </c>
      <c r="U57" s="409"/>
      <c r="V57" s="409"/>
      <c r="W57" s="410"/>
      <c r="X57" s="404">
        <v>1</v>
      </c>
      <c r="Y57" s="404"/>
      <c r="Z57" s="404"/>
      <c r="AA57" s="404"/>
      <c r="AB57" s="404">
        <v>1</v>
      </c>
      <c r="AC57" s="404"/>
      <c r="AD57" s="404"/>
      <c r="AE57" s="404"/>
      <c r="AF57" s="404">
        <v>2</v>
      </c>
      <c r="AG57" s="404"/>
      <c r="AH57" s="404"/>
      <c r="AI57" s="404"/>
      <c r="AJ57" s="404">
        <v>0</v>
      </c>
      <c r="AK57" s="404"/>
      <c r="AL57" s="404"/>
      <c r="AM57" s="404"/>
      <c r="AN57" s="404">
        <v>3</v>
      </c>
      <c r="AO57" s="404"/>
      <c r="AP57" s="404"/>
      <c r="AQ57" s="404"/>
      <c r="AS57" s="379">
        <f>SUM(L57:AQ57)</f>
        <v>10</v>
      </c>
      <c r="AV57" s="380"/>
      <c r="AW57" s="380"/>
      <c r="AX57" s="380"/>
      <c r="AY57" s="380"/>
      <c r="AZ57" s="380"/>
      <c r="BA57" s="380"/>
      <c r="BB57" s="52"/>
      <c r="BC57" s="52"/>
      <c r="BD57" s="52"/>
      <c r="BE57" s="52"/>
      <c r="BF57" s="52"/>
      <c r="BG57" s="52"/>
      <c r="BH57" s="52"/>
      <c r="BI57" s="52"/>
      <c r="BJ57" s="52"/>
      <c r="BK57" s="52"/>
      <c r="BL57" s="52"/>
      <c r="BM57" s="52"/>
      <c r="BN57" s="52"/>
      <c r="BO57" s="52"/>
      <c r="BP57" s="52"/>
      <c r="BQ57" s="52"/>
      <c r="BR57" s="52"/>
      <c r="BS57" s="52"/>
      <c r="BT57" s="52"/>
      <c r="BU57" s="52"/>
      <c r="BV57" s="52"/>
      <c r="BW57" s="52"/>
      <c r="BX57" s="52"/>
      <c r="BY57" s="52"/>
      <c r="BZ57" s="52"/>
      <c r="CA57" s="52"/>
      <c r="CB57" s="52"/>
    </row>
    <row r="58" spans="1:80" ht="18" customHeight="1" x14ac:dyDescent="0.25">
      <c r="A58" s="131"/>
      <c r="B58" s="132"/>
      <c r="C58" s="132"/>
      <c r="D58" s="132"/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/>
      <c r="P58" s="132"/>
      <c r="Q58" s="132"/>
      <c r="R58" s="132"/>
      <c r="S58" s="132"/>
      <c r="T58" s="132"/>
      <c r="U58" s="132"/>
      <c r="V58" s="132"/>
      <c r="W58" s="132"/>
      <c r="X58" s="132"/>
      <c r="Y58" s="133"/>
      <c r="Z58" s="132"/>
      <c r="AA58" s="132"/>
      <c r="AB58" s="132"/>
      <c r="AC58" s="132"/>
      <c r="AD58" s="5"/>
      <c r="AE58" s="6"/>
      <c r="AF58" s="134"/>
      <c r="AG58" s="132"/>
      <c r="AH58" s="132"/>
      <c r="AI58" s="132"/>
      <c r="AJ58" s="132"/>
      <c r="AK58" s="132"/>
      <c r="AL58" s="132"/>
      <c r="AM58" s="132"/>
      <c r="AN58" s="132"/>
      <c r="AO58" s="132"/>
      <c r="AP58" s="132"/>
      <c r="AQ58" s="135"/>
    </row>
    <row r="59" spans="1:80" ht="18" customHeight="1" x14ac:dyDescent="0.25">
      <c r="A59" s="136" t="s">
        <v>56</v>
      </c>
      <c r="B59" s="137"/>
      <c r="C59" s="137"/>
      <c r="D59" s="137"/>
      <c r="E59" s="137"/>
      <c r="F59" s="137"/>
      <c r="G59" s="137"/>
      <c r="AE59" s="4"/>
      <c r="AF59" s="472" t="s">
        <v>318</v>
      </c>
      <c r="AG59" s="473"/>
      <c r="AH59" s="473"/>
      <c r="AI59" s="473"/>
      <c r="AJ59" s="473"/>
      <c r="AK59" s="473"/>
      <c r="AL59" s="473"/>
      <c r="AM59" s="473"/>
      <c r="AN59" s="473"/>
      <c r="AO59" s="473"/>
      <c r="AP59" s="473"/>
      <c r="AQ59" s="474"/>
    </row>
    <row r="60" spans="1:80" ht="18" customHeight="1" x14ac:dyDescent="0.25">
      <c r="A60" s="138"/>
      <c r="B60" s="137" t="s">
        <v>275</v>
      </c>
      <c r="D60" s="139"/>
      <c r="E60" s="139"/>
      <c r="F60" s="139"/>
      <c r="G60" s="139"/>
      <c r="H60" s="139"/>
      <c r="I60" s="139"/>
      <c r="J60" s="139"/>
      <c r="K60" s="139"/>
      <c r="L60" s="139"/>
      <c r="M60" s="139"/>
      <c r="N60" s="139"/>
      <c r="O60" s="139"/>
      <c r="P60" s="139"/>
      <c r="Q60" s="140"/>
      <c r="R60" s="140"/>
      <c r="S60" s="140"/>
      <c r="T60" s="140"/>
      <c r="U60" s="140"/>
      <c r="V60" s="140"/>
      <c r="W60" s="140"/>
      <c r="X60" s="140"/>
      <c r="Y60" s="140"/>
      <c r="Z60" s="140"/>
      <c r="AA60" s="140"/>
      <c r="AB60" s="140"/>
      <c r="AC60" s="140"/>
      <c r="AE60" s="4"/>
      <c r="AF60" s="141"/>
      <c r="AG60" s="140"/>
      <c r="AH60" s="140"/>
      <c r="AI60" s="140"/>
      <c r="AO60" s="7"/>
      <c r="AP60" s="7"/>
      <c r="AQ60" s="142"/>
    </row>
    <row r="61" spans="1:80" ht="18" customHeight="1" x14ac:dyDescent="0.25">
      <c r="A61" s="138"/>
      <c r="B61" s="143" t="s">
        <v>321</v>
      </c>
      <c r="D61" s="139"/>
      <c r="E61" s="139"/>
      <c r="F61" s="139"/>
      <c r="G61" s="139"/>
      <c r="H61" s="139"/>
      <c r="I61" s="139"/>
      <c r="J61" s="139"/>
      <c r="K61" s="139"/>
      <c r="L61" s="139"/>
      <c r="M61" s="139"/>
      <c r="N61" s="139"/>
      <c r="O61" s="139"/>
      <c r="P61" s="139"/>
      <c r="Q61" s="140"/>
      <c r="R61" s="140"/>
      <c r="S61" s="140"/>
      <c r="T61" s="140"/>
      <c r="U61" s="140"/>
      <c r="V61" s="140"/>
      <c r="W61" s="140"/>
      <c r="X61" s="140"/>
      <c r="Y61" s="140"/>
      <c r="Z61" s="140"/>
      <c r="AA61" s="140"/>
      <c r="AB61" s="140"/>
      <c r="AC61" s="140"/>
      <c r="AE61" s="4"/>
      <c r="AF61" s="141"/>
      <c r="AG61" s="144" t="s">
        <v>26</v>
      </c>
      <c r="AH61" s="145"/>
      <c r="AI61" s="140"/>
      <c r="AO61" s="7"/>
      <c r="AP61" s="7"/>
      <c r="AQ61" s="142"/>
    </row>
    <row r="62" spans="1:80" ht="18" customHeight="1" x14ac:dyDescent="0.25">
      <c r="A62" s="138"/>
      <c r="B62" s="143" t="s">
        <v>276</v>
      </c>
      <c r="G62" s="139"/>
      <c r="H62" s="139"/>
      <c r="I62" s="139"/>
      <c r="J62" s="139"/>
      <c r="K62" s="139"/>
      <c r="L62" s="139"/>
      <c r="M62" s="139"/>
      <c r="N62" s="139"/>
      <c r="O62" s="139"/>
      <c r="P62" s="139"/>
      <c r="Q62" s="140"/>
      <c r="R62" s="140"/>
      <c r="S62" s="140"/>
      <c r="T62" s="140"/>
      <c r="U62" s="140"/>
      <c r="V62" s="140"/>
      <c r="W62" s="140"/>
      <c r="X62" s="140"/>
      <c r="Y62" s="140"/>
      <c r="Z62" s="140"/>
      <c r="AA62" s="140"/>
      <c r="AE62" s="4"/>
      <c r="AF62" s="146"/>
      <c r="AG62" s="147" t="s">
        <v>27</v>
      </c>
      <c r="AH62" s="147" t="s">
        <v>28</v>
      </c>
      <c r="AI62" s="145"/>
      <c r="AJ62" s="145"/>
      <c r="AK62" s="148"/>
      <c r="AN62" s="148"/>
      <c r="AO62" s="148"/>
      <c r="AP62" s="148"/>
      <c r="AQ62" s="4"/>
    </row>
    <row r="63" spans="1:80" ht="18" customHeight="1" x14ac:dyDescent="0.25">
      <c r="A63" s="138"/>
      <c r="B63" s="156" t="s">
        <v>322</v>
      </c>
      <c r="C63" s="351"/>
      <c r="D63" s="351"/>
      <c r="E63" s="139"/>
      <c r="F63" s="139"/>
      <c r="G63" s="139"/>
      <c r="H63" s="139"/>
      <c r="I63" s="149"/>
      <c r="J63" s="149"/>
      <c r="K63" s="149"/>
      <c r="L63" s="149"/>
      <c r="M63" s="149"/>
      <c r="N63" s="149"/>
      <c r="O63" s="149"/>
      <c r="P63" s="149"/>
      <c r="Q63" s="149"/>
      <c r="R63" s="150"/>
      <c r="S63" s="150"/>
      <c r="T63" s="150"/>
      <c r="U63" s="150"/>
      <c r="V63" s="150"/>
      <c r="W63" s="150"/>
      <c r="X63" s="150"/>
      <c r="Y63" s="150"/>
      <c r="AE63" s="4"/>
      <c r="AF63" s="146"/>
      <c r="AG63" s="147" t="s">
        <v>29</v>
      </c>
      <c r="AH63" s="147" t="s">
        <v>30</v>
      </c>
      <c r="AI63" s="151"/>
      <c r="AJ63" s="140"/>
      <c r="AQ63" s="152"/>
    </row>
    <row r="64" spans="1:80" ht="18" customHeight="1" x14ac:dyDescent="0.25">
      <c r="A64" s="138"/>
      <c r="B64" s="156" t="s">
        <v>314</v>
      </c>
      <c r="C64" s="351"/>
      <c r="D64" s="351"/>
      <c r="E64" s="351"/>
      <c r="F64" s="351"/>
      <c r="G64" s="351"/>
      <c r="H64" s="351"/>
      <c r="I64" s="139"/>
      <c r="J64" s="139"/>
      <c r="K64" s="139"/>
      <c r="L64" s="139"/>
      <c r="M64" s="153"/>
      <c r="N64" s="139"/>
      <c r="O64" s="139"/>
      <c r="P64" s="139"/>
      <c r="Q64" s="139"/>
      <c r="R64" s="139"/>
      <c r="S64" s="140"/>
      <c r="T64" s="140"/>
      <c r="U64" s="140"/>
      <c r="V64" s="140"/>
      <c r="W64" s="140"/>
      <c r="X64" s="140"/>
      <c r="Y64" s="140"/>
      <c r="AE64" s="4"/>
      <c r="AF64" s="146"/>
      <c r="AG64" s="147" t="s">
        <v>12</v>
      </c>
      <c r="AH64" s="154" t="s">
        <v>31</v>
      </c>
      <c r="AI64" s="155"/>
      <c r="AJ64" s="150"/>
      <c r="AQ64" s="4"/>
    </row>
    <row r="65" spans="1:43" ht="18" customHeight="1" x14ac:dyDescent="0.25">
      <c r="A65" s="138"/>
      <c r="B65" s="143" t="s">
        <v>315</v>
      </c>
      <c r="D65" s="139"/>
      <c r="E65" s="139"/>
      <c r="F65" s="139"/>
      <c r="G65" s="139"/>
      <c r="H65" s="139"/>
      <c r="I65" s="139"/>
      <c r="J65" s="139"/>
      <c r="K65" s="139"/>
      <c r="L65" s="139"/>
      <c r="M65" s="139"/>
      <c r="N65" s="139"/>
      <c r="O65" s="139"/>
      <c r="P65" s="139"/>
      <c r="Q65" s="140"/>
      <c r="R65" s="140"/>
      <c r="S65" s="140"/>
      <c r="T65" s="140"/>
      <c r="U65" s="140"/>
      <c r="V65" s="140"/>
      <c r="W65" s="140"/>
      <c r="X65" s="140"/>
      <c r="Y65" s="140"/>
      <c r="Z65" s="140"/>
      <c r="AA65" s="140"/>
      <c r="AE65" s="4"/>
      <c r="AF65" s="146"/>
      <c r="AG65" s="147" t="s">
        <v>32</v>
      </c>
      <c r="AH65" s="147" t="s">
        <v>33</v>
      </c>
      <c r="AI65" s="151"/>
      <c r="AJ65" s="140"/>
      <c r="AQ65" s="4"/>
    </row>
    <row r="66" spans="1:43" ht="18" customHeight="1" x14ac:dyDescent="0.25">
      <c r="A66" s="138"/>
      <c r="D66" s="139"/>
      <c r="E66" s="139"/>
      <c r="F66" s="139"/>
      <c r="G66" s="139"/>
      <c r="H66" s="139"/>
      <c r="I66" s="139"/>
      <c r="J66" s="139"/>
      <c r="K66" s="139"/>
      <c r="L66" s="139"/>
      <c r="M66" s="139"/>
      <c r="N66" s="139"/>
      <c r="O66" s="139"/>
      <c r="P66" s="139"/>
      <c r="Q66" s="140"/>
      <c r="R66" s="140"/>
      <c r="S66" s="140"/>
      <c r="T66" s="140"/>
      <c r="U66" s="140"/>
      <c r="V66" s="140"/>
      <c r="W66" s="140"/>
      <c r="X66" s="140"/>
      <c r="Y66" s="140"/>
      <c r="Z66" s="140"/>
      <c r="AA66" s="140"/>
      <c r="AE66" s="4"/>
      <c r="AF66" s="146"/>
      <c r="AG66" s="147" t="s">
        <v>34</v>
      </c>
      <c r="AH66" s="147" t="s">
        <v>35</v>
      </c>
      <c r="AI66" s="151"/>
      <c r="AJ66" s="140"/>
      <c r="AQ66" s="4"/>
    </row>
    <row r="67" spans="1:43" ht="18" customHeight="1" x14ac:dyDescent="0.25">
      <c r="A67" s="138"/>
      <c r="D67" s="139"/>
      <c r="E67" s="139"/>
      <c r="F67" s="139"/>
      <c r="G67" s="139"/>
      <c r="H67" s="139"/>
      <c r="I67" s="139"/>
      <c r="J67" s="139"/>
      <c r="K67" s="139"/>
      <c r="L67" s="139"/>
      <c r="M67" s="139"/>
      <c r="N67" s="139"/>
      <c r="O67" s="139"/>
      <c r="P67" s="139"/>
      <c r="Q67" s="140"/>
      <c r="R67" s="140"/>
      <c r="S67" s="140"/>
      <c r="T67" s="140"/>
      <c r="U67" s="140"/>
      <c r="V67" s="140"/>
      <c r="W67" s="140"/>
      <c r="X67" s="140"/>
      <c r="Y67" s="140"/>
      <c r="Z67" s="140"/>
      <c r="AA67" s="140"/>
      <c r="AE67" s="4"/>
      <c r="AF67" s="146"/>
      <c r="AG67" s="147" t="s">
        <v>36</v>
      </c>
      <c r="AH67" s="147" t="s">
        <v>37</v>
      </c>
      <c r="AI67" s="151"/>
      <c r="AJ67" s="140"/>
      <c r="AQ67" s="4"/>
    </row>
    <row r="68" spans="1:43" ht="18" customHeight="1" x14ac:dyDescent="0.25">
      <c r="A68" s="138"/>
      <c r="AE68" s="4"/>
      <c r="AF68" s="146"/>
      <c r="AG68" s="157"/>
      <c r="AH68" s="147" t="s">
        <v>59</v>
      </c>
      <c r="AI68" s="151"/>
      <c r="AJ68" s="140"/>
      <c r="AQ68" s="4"/>
    </row>
    <row r="69" spans="1:43" ht="18" customHeight="1" thickBot="1" x14ac:dyDescent="0.3">
      <c r="A69" s="158"/>
      <c r="B69" s="159"/>
      <c r="C69" s="160"/>
      <c r="D69" s="159"/>
      <c r="E69" s="161"/>
      <c r="F69" s="161"/>
      <c r="G69" s="161"/>
      <c r="H69" s="161"/>
      <c r="I69" s="161"/>
      <c r="J69" s="161"/>
      <c r="K69" s="159"/>
      <c r="L69" s="159"/>
      <c r="M69" s="159"/>
      <c r="N69" s="159"/>
      <c r="O69" s="159"/>
      <c r="P69" s="159"/>
      <c r="Q69" s="159"/>
      <c r="R69" s="159"/>
      <c r="S69" s="159"/>
      <c r="T69" s="159"/>
      <c r="U69" s="159"/>
      <c r="V69" s="159"/>
      <c r="W69" s="159"/>
      <c r="X69" s="159"/>
      <c r="Y69" s="54"/>
      <c r="Z69" s="162"/>
      <c r="AA69" s="162"/>
      <c r="AB69" s="162"/>
      <c r="AC69" s="162"/>
      <c r="AD69" s="54"/>
      <c r="AE69" s="3"/>
      <c r="AF69" s="475" t="s">
        <v>38</v>
      </c>
      <c r="AG69" s="476"/>
      <c r="AH69" s="477"/>
      <c r="AI69" s="477"/>
      <c r="AJ69" s="477"/>
      <c r="AK69" s="477"/>
      <c r="AL69" s="477"/>
      <c r="AM69" s="477"/>
      <c r="AN69" s="477"/>
      <c r="AO69" s="477"/>
      <c r="AP69" s="477"/>
      <c r="AQ69" s="478"/>
    </row>
    <row r="70" spans="1:43" ht="18" customHeight="1" x14ac:dyDescent="0.25">
      <c r="A70" s="549"/>
      <c r="B70" s="550"/>
      <c r="C70" s="551"/>
      <c r="D70" s="552" t="str">
        <f>D26</f>
        <v>PLAN  STUDIÓW  NR  VIII</v>
      </c>
      <c r="E70" s="553"/>
      <c r="F70" s="553"/>
      <c r="G70" s="553"/>
      <c r="H70" s="553"/>
      <c r="I70" s="553"/>
      <c r="J70" s="553"/>
      <c r="K70" s="553"/>
      <c r="L70" s="553"/>
      <c r="M70" s="553"/>
      <c r="N70" s="553"/>
      <c r="O70" s="553"/>
      <c r="P70" s="553"/>
      <c r="Q70" s="553"/>
      <c r="R70" s="553"/>
      <c r="S70" s="553"/>
      <c r="T70" s="553"/>
      <c r="U70" s="553"/>
      <c r="V70" s="553"/>
      <c r="W70" s="553"/>
      <c r="X70" s="553"/>
      <c r="Y70" s="553"/>
      <c r="Z70" s="553"/>
      <c r="AA70" s="553"/>
      <c r="AB70" s="554"/>
      <c r="AC70" s="554"/>
      <c r="AD70" s="554"/>
      <c r="AE70" s="555"/>
      <c r="AF70" s="55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7"/>
    </row>
    <row r="71" spans="1:43" ht="18" customHeight="1" x14ac:dyDescent="0.25">
      <c r="A71" s="545" t="s">
        <v>262</v>
      </c>
      <c r="B71" s="453"/>
      <c r="C71" s="454"/>
      <c r="D71" s="556"/>
      <c r="E71" s="557"/>
      <c r="F71" s="557"/>
      <c r="G71" s="557"/>
      <c r="H71" s="557"/>
      <c r="I71" s="557"/>
      <c r="J71" s="557"/>
      <c r="K71" s="557"/>
      <c r="L71" s="557"/>
      <c r="M71" s="557"/>
      <c r="N71" s="557"/>
      <c r="O71" s="557"/>
      <c r="P71" s="557"/>
      <c r="Q71" s="557"/>
      <c r="R71" s="557"/>
      <c r="S71" s="557"/>
      <c r="T71" s="557"/>
      <c r="U71" s="557"/>
      <c r="V71" s="557"/>
      <c r="W71" s="557"/>
      <c r="X71" s="557"/>
      <c r="Y71" s="557"/>
      <c r="Z71" s="557"/>
      <c r="AA71" s="557"/>
      <c r="AB71" s="558"/>
      <c r="AC71" s="558"/>
      <c r="AD71" s="558"/>
      <c r="AE71" s="559"/>
      <c r="AF71" s="58"/>
      <c r="AG71" s="59"/>
      <c r="AH71" s="59"/>
      <c r="AI71" s="59"/>
      <c r="AJ71" s="59"/>
      <c r="AK71" s="59"/>
      <c r="AL71" s="59"/>
      <c r="AM71" s="59"/>
      <c r="AN71" s="59"/>
      <c r="AO71" s="59"/>
      <c r="AP71" s="59"/>
      <c r="AQ71" s="60"/>
    </row>
    <row r="72" spans="1:43" ht="18" customHeight="1" x14ac:dyDescent="0.25">
      <c r="A72" s="545" t="s">
        <v>263</v>
      </c>
      <c r="B72" s="546"/>
      <c r="C72" s="547"/>
      <c r="D72" s="61"/>
      <c r="E72" s="62"/>
      <c r="F72" s="62"/>
      <c r="G72" s="62"/>
      <c r="H72" s="63"/>
      <c r="I72" s="62"/>
      <c r="J72" s="62"/>
      <c r="K72" s="62"/>
      <c r="L72" s="64"/>
      <c r="M72" s="65"/>
      <c r="N72" s="65"/>
      <c r="O72" s="65"/>
      <c r="P72" s="65"/>
      <c r="Q72" s="65"/>
      <c r="R72" s="65"/>
      <c r="S72" s="65"/>
      <c r="T72" s="65"/>
      <c r="U72" s="65"/>
      <c r="V72" s="65"/>
      <c r="W72" s="65"/>
      <c r="X72" s="65"/>
      <c r="Y72" s="65"/>
      <c r="Z72" s="65"/>
      <c r="AA72" s="65"/>
      <c r="AB72" s="66"/>
      <c r="AC72" s="66"/>
      <c r="AD72" s="66"/>
      <c r="AE72" s="66"/>
      <c r="AF72" s="58"/>
      <c r="AG72" s="59"/>
      <c r="AH72" s="59"/>
      <c r="AI72" s="59"/>
      <c r="AJ72" s="59"/>
      <c r="AK72" s="59"/>
      <c r="AL72" s="59"/>
      <c r="AM72" s="59"/>
      <c r="AN72" s="59"/>
      <c r="AO72" s="59"/>
      <c r="AP72" s="59"/>
      <c r="AQ72" s="60"/>
    </row>
    <row r="73" spans="1:43" ht="18" customHeight="1" x14ac:dyDescent="0.25">
      <c r="A73" s="545"/>
      <c r="B73" s="453"/>
      <c r="C73" s="454"/>
      <c r="D73" s="61" t="s">
        <v>110</v>
      </c>
      <c r="E73" s="62"/>
      <c r="F73" s="62"/>
      <c r="G73" s="62"/>
      <c r="H73" s="63" t="s">
        <v>204</v>
      </c>
      <c r="I73" s="62"/>
      <c r="J73" s="62"/>
      <c r="K73" s="62"/>
      <c r="L73" s="64"/>
      <c r="M73" s="65"/>
      <c r="N73" s="65"/>
      <c r="O73" s="65"/>
      <c r="P73" s="65"/>
      <c r="Q73" s="65"/>
      <c r="R73" s="65"/>
      <c r="S73" s="65"/>
      <c r="T73" s="65"/>
      <c r="U73" s="65"/>
      <c r="V73" s="65"/>
      <c r="W73" s="65"/>
      <c r="X73" s="65"/>
      <c r="Y73" s="67"/>
      <c r="Z73" s="68"/>
      <c r="AA73" s="68"/>
      <c r="AB73" s="69"/>
      <c r="AC73" s="68"/>
      <c r="AD73" s="68"/>
      <c r="AE73" s="68"/>
      <c r="AF73" s="58"/>
      <c r="AG73" s="59"/>
      <c r="AH73" s="59"/>
      <c r="AI73" s="59"/>
      <c r="AJ73" s="59"/>
      <c r="AK73" s="59"/>
      <c r="AL73" s="59"/>
      <c r="AM73" s="59"/>
      <c r="AN73" s="59"/>
      <c r="AO73" s="59"/>
      <c r="AP73" s="59"/>
      <c r="AQ73" s="60"/>
    </row>
    <row r="74" spans="1:43" ht="18" customHeight="1" x14ac:dyDescent="0.25">
      <c r="A74" s="452" t="s">
        <v>61</v>
      </c>
      <c r="B74" s="453"/>
      <c r="C74" s="454"/>
      <c r="D74" s="68" t="s">
        <v>64</v>
      </c>
      <c r="E74" s="70"/>
      <c r="F74" s="70"/>
      <c r="G74" s="70"/>
      <c r="H74" s="67" t="s">
        <v>264</v>
      </c>
      <c r="I74" s="67"/>
      <c r="J74" s="69"/>
      <c r="K74" s="70"/>
      <c r="L74" s="67"/>
      <c r="M74" s="67"/>
      <c r="N74" s="67"/>
      <c r="O74" s="67"/>
      <c r="P74" s="67"/>
      <c r="Q74" s="67"/>
      <c r="R74" s="67"/>
      <c r="S74" s="67"/>
      <c r="T74" s="67"/>
      <c r="U74" s="67"/>
      <c r="V74" s="67"/>
      <c r="W74" s="67"/>
      <c r="X74" s="67"/>
      <c r="Y74" s="67"/>
      <c r="Z74" s="68"/>
      <c r="AA74" s="68"/>
      <c r="AB74" s="69"/>
      <c r="AC74" s="71"/>
      <c r="AD74" s="71"/>
      <c r="AE74" s="71"/>
      <c r="AF74" s="58"/>
      <c r="AG74" s="59"/>
      <c r="AH74" s="59"/>
      <c r="AI74" s="59"/>
      <c r="AJ74" s="59"/>
      <c r="AK74" s="59"/>
      <c r="AL74" s="59"/>
      <c r="AM74" s="59"/>
      <c r="AN74" s="59"/>
      <c r="AO74" s="59"/>
      <c r="AP74" s="59"/>
      <c r="AQ74" s="60"/>
    </row>
    <row r="75" spans="1:43" ht="18" customHeight="1" x14ac:dyDescent="0.25">
      <c r="A75" s="455" t="s">
        <v>102</v>
      </c>
      <c r="B75" s="456"/>
      <c r="C75" s="457"/>
      <c r="D75" s="68" t="s">
        <v>63</v>
      </c>
      <c r="E75" s="70"/>
      <c r="F75" s="70"/>
      <c r="G75" s="68"/>
      <c r="H75" s="67" t="s">
        <v>265</v>
      </c>
      <c r="I75" s="67"/>
      <c r="J75" s="69"/>
      <c r="K75" s="67"/>
      <c r="L75" s="67"/>
      <c r="M75" s="59"/>
      <c r="N75" s="70"/>
      <c r="O75" s="67"/>
      <c r="P75" s="67"/>
      <c r="Q75" s="67"/>
      <c r="R75" s="67"/>
      <c r="S75" s="67"/>
      <c r="T75" s="67"/>
      <c r="U75" s="67"/>
      <c r="V75" s="67"/>
      <c r="W75" s="67"/>
      <c r="X75" s="67"/>
      <c r="Y75" s="67"/>
      <c r="Z75" s="68"/>
      <c r="AA75" s="68"/>
      <c r="AB75" s="69"/>
      <c r="AC75" s="71"/>
      <c r="AD75" s="71"/>
      <c r="AE75" s="71"/>
      <c r="AF75" s="58"/>
      <c r="AG75" s="59"/>
      <c r="AH75" s="59"/>
      <c r="AI75" s="59"/>
      <c r="AJ75" s="59"/>
      <c r="AK75" s="59"/>
      <c r="AL75" s="59"/>
      <c r="AM75" s="59"/>
      <c r="AN75" s="59"/>
      <c r="AO75" s="59"/>
      <c r="AP75" s="59"/>
      <c r="AQ75" s="60"/>
    </row>
    <row r="76" spans="1:43" ht="18" customHeight="1" x14ac:dyDescent="0.25">
      <c r="A76" s="452" t="s">
        <v>57</v>
      </c>
      <c r="B76" s="453"/>
      <c r="C76" s="454"/>
      <c r="D76" s="68" t="s">
        <v>0</v>
      </c>
      <c r="E76" s="68"/>
      <c r="F76" s="68"/>
      <c r="G76" s="68"/>
      <c r="H76" s="67" t="s">
        <v>65</v>
      </c>
      <c r="I76" s="67"/>
      <c r="J76" s="69"/>
      <c r="K76" s="67"/>
      <c r="L76" s="67"/>
      <c r="M76" s="67"/>
      <c r="N76" s="70"/>
      <c r="O76" s="67"/>
      <c r="P76" s="67"/>
      <c r="Q76" s="67"/>
      <c r="R76" s="67"/>
      <c r="S76" s="67"/>
      <c r="T76" s="67"/>
      <c r="U76" s="67"/>
      <c r="V76" s="67"/>
      <c r="W76" s="67"/>
      <c r="X76" s="67"/>
      <c r="Y76" s="67"/>
      <c r="Z76" s="68"/>
      <c r="AA76" s="68"/>
      <c r="AB76" s="69"/>
      <c r="AC76" s="68"/>
      <c r="AD76" s="68"/>
      <c r="AE76" s="68"/>
      <c r="AF76" s="58"/>
      <c r="AG76" s="59"/>
      <c r="AH76" s="59"/>
      <c r="AI76" s="59"/>
      <c r="AJ76" s="59"/>
      <c r="AK76" s="59"/>
      <c r="AL76" s="59"/>
      <c r="AM76" s="59"/>
      <c r="AN76" s="59"/>
      <c r="AO76" s="59"/>
      <c r="AP76" s="59"/>
      <c r="AQ76" s="60"/>
    </row>
    <row r="77" spans="1:43" ht="18" customHeight="1" x14ac:dyDescent="0.25">
      <c r="A77" s="72"/>
      <c r="B77" s="73"/>
      <c r="C77" s="74"/>
      <c r="D77" s="75"/>
      <c r="E77" s="68"/>
      <c r="F77" s="68"/>
      <c r="G77" s="68"/>
      <c r="H77" s="67"/>
      <c r="I77" s="67"/>
      <c r="J77" s="69"/>
      <c r="K77" s="67"/>
      <c r="L77" s="67"/>
      <c r="M77" s="67"/>
      <c r="N77" s="67"/>
      <c r="O77" s="67"/>
      <c r="P77" s="67"/>
      <c r="Q77" s="67"/>
      <c r="R77" s="67"/>
      <c r="S77" s="67"/>
      <c r="T77" s="67"/>
      <c r="U77" s="67"/>
      <c r="V77" s="67"/>
      <c r="W77" s="67"/>
      <c r="X77" s="67"/>
      <c r="Y77" s="67"/>
      <c r="Z77" s="68"/>
      <c r="AA77" s="68"/>
      <c r="AB77" s="69"/>
      <c r="AC77" s="68"/>
      <c r="AD77" s="68"/>
      <c r="AE77" s="68"/>
      <c r="AF77" s="458" t="s">
        <v>211</v>
      </c>
      <c r="AG77" s="459"/>
      <c r="AH77" s="459"/>
      <c r="AI77" s="459"/>
      <c r="AJ77" s="459"/>
      <c r="AK77" s="459"/>
      <c r="AL77" s="459"/>
      <c r="AM77" s="459"/>
      <c r="AN77" s="459"/>
      <c r="AO77" s="459"/>
      <c r="AP77" s="459"/>
      <c r="AQ77" s="460"/>
    </row>
    <row r="78" spans="1:43" ht="18" customHeight="1" x14ac:dyDescent="0.25">
      <c r="A78" s="72"/>
      <c r="B78" s="73"/>
      <c r="C78" s="74"/>
      <c r="D78" s="75"/>
      <c r="E78" s="68"/>
      <c r="F78" s="68"/>
      <c r="G78" s="68"/>
      <c r="H78" s="67"/>
      <c r="I78" s="67"/>
      <c r="J78" s="69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8"/>
      <c r="AA78" s="68"/>
      <c r="AB78" s="69"/>
      <c r="AC78" s="68"/>
      <c r="AD78" s="68"/>
      <c r="AE78" s="68"/>
      <c r="AF78" s="458" t="s">
        <v>212</v>
      </c>
      <c r="AG78" s="459"/>
      <c r="AH78" s="459"/>
      <c r="AI78" s="459"/>
      <c r="AJ78" s="459"/>
      <c r="AK78" s="459"/>
      <c r="AL78" s="459"/>
      <c r="AM78" s="459"/>
      <c r="AN78" s="459"/>
      <c r="AO78" s="459"/>
      <c r="AP78" s="459"/>
      <c r="AQ78" s="460"/>
    </row>
    <row r="79" spans="1:43" ht="18" customHeight="1" thickBot="1" x14ac:dyDescent="0.3">
      <c r="A79" s="636"/>
      <c r="B79" s="637"/>
      <c r="C79" s="638"/>
      <c r="D79" s="76"/>
      <c r="E79" s="77"/>
      <c r="F79" s="77"/>
      <c r="G79" s="77"/>
      <c r="H79" s="77"/>
      <c r="I79" s="77"/>
      <c r="J79" s="77"/>
      <c r="K79" s="78"/>
      <c r="L79" s="78"/>
      <c r="M79" s="78"/>
      <c r="N79" s="78"/>
      <c r="O79" s="78"/>
      <c r="P79" s="78"/>
      <c r="Q79" s="78"/>
      <c r="R79" s="78"/>
      <c r="S79" s="78"/>
      <c r="T79" s="78"/>
      <c r="U79" s="78"/>
      <c r="V79" s="78"/>
      <c r="W79" s="78"/>
      <c r="X79" s="78"/>
      <c r="Y79" s="78"/>
      <c r="Z79" s="79"/>
      <c r="AA79" s="79"/>
      <c r="AB79" s="77"/>
      <c r="AC79" s="80"/>
      <c r="AD79" s="80"/>
      <c r="AE79" s="80"/>
      <c r="AF79" s="81"/>
      <c r="AG79" s="82"/>
      <c r="AH79" s="82"/>
      <c r="AI79" s="82"/>
      <c r="AJ79" s="82"/>
      <c r="AK79" s="82"/>
      <c r="AL79" s="82"/>
      <c r="AM79" s="82"/>
      <c r="AN79" s="82"/>
      <c r="AO79" s="82"/>
      <c r="AP79" s="82"/>
      <c r="AQ79" s="83"/>
    </row>
    <row r="80" spans="1:43" ht="6.75" customHeight="1" thickBot="1" x14ac:dyDescent="0.3">
      <c r="A80" s="84"/>
      <c r="B80" s="84"/>
      <c r="C80" s="84"/>
      <c r="D80" s="84"/>
      <c r="E80" s="84"/>
      <c r="F80" s="84"/>
      <c r="G80" s="84"/>
      <c r="H80" s="84"/>
      <c r="I80" s="84"/>
      <c r="J80" s="84"/>
      <c r="K80" s="84"/>
      <c r="L80" s="84"/>
      <c r="M80" s="84"/>
      <c r="N80" s="84"/>
      <c r="O80" s="84"/>
      <c r="P80" s="84"/>
      <c r="Q80" s="84"/>
      <c r="R80" s="84"/>
      <c r="S80" s="84"/>
      <c r="T80" s="84"/>
      <c r="U80" s="84"/>
      <c r="V80" s="84"/>
      <c r="W80" s="84"/>
      <c r="X80" s="84"/>
      <c r="Y80" s="84"/>
      <c r="Z80" s="84"/>
      <c r="AA80" s="84"/>
      <c r="AB80" s="84"/>
      <c r="AC80" s="84"/>
      <c r="AD80" s="84"/>
      <c r="AE80" s="84"/>
      <c r="AF80" s="84"/>
      <c r="AG80" s="84"/>
      <c r="AH80" s="84"/>
      <c r="AI80" s="84"/>
      <c r="AJ80" s="84"/>
      <c r="AK80" s="84"/>
      <c r="AL80" s="84"/>
      <c r="AM80" s="84"/>
      <c r="AN80" s="84"/>
      <c r="AO80" s="84"/>
      <c r="AP80" s="84"/>
      <c r="AQ80" s="84"/>
    </row>
    <row r="81" spans="1:80" ht="18" customHeight="1" x14ac:dyDescent="0.25">
      <c r="A81" s="523" t="s">
        <v>39</v>
      </c>
      <c r="B81" s="526" t="s">
        <v>2</v>
      </c>
      <c r="C81" s="527"/>
      <c r="D81" s="647" t="s">
        <v>3</v>
      </c>
      <c r="E81" s="648"/>
      <c r="F81" s="649"/>
      <c r="G81" s="606" t="s">
        <v>4</v>
      </c>
      <c r="H81" s="539"/>
      <c r="I81" s="539"/>
      <c r="J81" s="539"/>
      <c r="K81" s="539"/>
      <c r="L81" s="538" t="s">
        <v>5</v>
      </c>
      <c r="M81" s="540"/>
      <c r="N81" s="540"/>
      <c r="O81" s="540"/>
      <c r="P81" s="540"/>
      <c r="Q81" s="540"/>
      <c r="R81" s="540"/>
      <c r="S81" s="540"/>
      <c r="T81" s="540"/>
      <c r="U81" s="540"/>
      <c r="V81" s="540"/>
      <c r="W81" s="540"/>
      <c r="X81" s="540"/>
      <c r="Y81" s="540"/>
      <c r="Z81" s="540"/>
      <c r="AA81" s="540"/>
      <c r="AB81" s="540"/>
      <c r="AC81" s="540"/>
      <c r="AD81" s="540"/>
      <c r="AE81" s="540"/>
      <c r="AF81" s="540"/>
      <c r="AG81" s="540"/>
      <c r="AH81" s="540"/>
      <c r="AI81" s="540"/>
      <c r="AJ81" s="540"/>
      <c r="AK81" s="540"/>
      <c r="AL81" s="540"/>
      <c r="AM81" s="540"/>
      <c r="AN81" s="540"/>
      <c r="AO81" s="540"/>
      <c r="AP81" s="540"/>
      <c r="AQ81" s="541"/>
    </row>
    <row r="82" spans="1:80" ht="18" customHeight="1" x14ac:dyDescent="0.25">
      <c r="A82" s="524"/>
      <c r="B82" s="528"/>
      <c r="C82" s="529"/>
      <c r="D82" s="650"/>
      <c r="E82" s="651"/>
      <c r="F82" s="652"/>
      <c r="G82" s="646" t="s">
        <v>6</v>
      </c>
      <c r="H82" s="432" t="s">
        <v>7</v>
      </c>
      <c r="I82" s="432"/>
      <c r="J82" s="432"/>
      <c r="K82" s="419"/>
      <c r="L82" s="470" t="s">
        <v>266</v>
      </c>
      <c r="M82" s="432"/>
      <c r="N82" s="432"/>
      <c r="O82" s="471"/>
      <c r="P82" s="470" t="s">
        <v>267</v>
      </c>
      <c r="Q82" s="432"/>
      <c r="R82" s="432"/>
      <c r="S82" s="471"/>
      <c r="T82" s="467" t="s">
        <v>268</v>
      </c>
      <c r="U82" s="468"/>
      <c r="V82" s="468"/>
      <c r="W82" s="469"/>
      <c r="X82" s="467" t="s">
        <v>269</v>
      </c>
      <c r="Y82" s="468"/>
      <c r="Z82" s="468"/>
      <c r="AA82" s="469"/>
      <c r="AB82" s="467" t="s">
        <v>270</v>
      </c>
      <c r="AC82" s="468"/>
      <c r="AD82" s="468"/>
      <c r="AE82" s="469"/>
      <c r="AF82" s="467" t="s">
        <v>271</v>
      </c>
      <c r="AG82" s="468"/>
      <c r="AH82" s="468"/>
      <c r="AI82" s="469"/>
      <c r="AJ82" s="467" t="s">
        <v>272</v>
      </c>
      <c r="AK82" s="468"/>
      <c r="AL82" s="468"/>
      <c r="AM82" s="469"/>
      <c r="AN82" s="470" t="s">
        <v>273</v>
      </c>
      <c r="AO82" s="432"/>
      <c r="AP82" s="432"/>
      <c r="AQ82" s="471"/>
    </row>
    <row r="83" spans="1:80" ht="18" customHeight="1" x14ac:dyDescent="0.25">
      <c r="A83" s="524"/>
      <c r="B83" s="528"/>
      <c r="C83" s="529"/>
      <c r="D83" s="461" t="s">
        <v>8</v>
      </c>
      <c r="E83" s="413" t="s">
        <v>9</v>
      </c>
      <c r="F83" s="464" t="s">
        <v>60</v>
      </c>
      <c r="G83" s="444"/>
      <c r="H83" s="432" t="s">
        <v>10</v>
      </c>
      <c r="I83" s="432" t="s">
        <v>11</v>
      </c>
      <c r="J83" s="432" t="s">
        <v>12</v>
      </c>
      <c r="K83" s="419" t="s">
        <v>55</v>
      </c>
      <c r="L83" s="421" t="s">
        <v>213</v>
      </c>
      <c r="M83" s="422"/>
      <c r="N83" s="422"/>
      <c r="O83" s="422"/>
      <c r="P83" s="422"/>
      <c r="Q83" s="422"/>
      <c r="R83" s="422"/>
      <c r="S83" s="422"/>
      <c r="T83" s="422"/>
      <c r="U83" s="422"/>
      <c r="V83" s="422"/>
      <c r="W83" s="422"/>
      <c r="X83" s="422"/>
      <c r="Y83" s="422"/>
      <c r="Z83" s="422"/>
      <c r="AA83" s="422"/>
      <c r="AB83" s="422"/>
      <c r="AC83" s="422"/>
      <c r="AD83" s="422"/>
      <c r="AE83" s="422"/>
      <c r="AF83" s="422"/>
      <c r="AG83" s="422"/>
      <c r="AH83" s="422"/>
      <c r="AI83" s="422"/>
      <c r="AJ83" s="422"/>
      <c r="AK83" s="422"/>
      <c r="AL83" s="422"/>
      <c r="AM83" s="422"/>
      <c r="AN83" s="422"/>
      <c r="AO83" s="422"/>
      <c r="AP83" s="422"/>
      <c r="AQ83" s="423"/>
    </row>
    <row r="84" spans="1:80" ht="18" customHeight="1" x14ac:dyDescent="0.25">
      <c r="A84" s="524"/>
      <c r="B84" s="528"/>
      <c r="C84" s="529"/>
      <c r="D84" s="461"/>
      <c r="E84" s="463"/>
      <c r="F84" s="465"/>
      <c r="G84" s="444"/>
      <c r="H84" s="432"/>
      <c r="I84" s="432"/>
      <c r="J84" s="432"/>
      <c r="K84" s="419"/>
      <c r="L84" s="417" t="s">
        <v>10</v>
      </c>
      <c r="M84" s="411" t="s">
        <v>11</v>
      </c>
      <c r="N84" s="413" t="s">
        <v>13</v>
      </c>
      <c r="O84" s="415" t="s">
        <v>58</v>
      </c>
      <c r="P84" s="417" t="s">
        <v>10</v>
      </c>
      <c r="Q84" s="411" t="s">
        <v>11</v>
      </c>
      <c r="R84" s="413" t="s">
        <v>13</v>
      </c>
      <c r="S84" s="415" t="s">
        <v>58</v>
      </c>
      <c r="T84" s="417" t="s">
        <v>10</v>
      </c>
      <c r="U84" s="411" t="s">
        <v>11</v>
      </c>
      <c r="V84" s="413" t="s">
        <v>13</v>
      </c>
      <c r="W84" s="415" t="s">
        <v>58</v>
      </c>
      <c r="X84" s="417" t="s">
        <v>10</v>
      </c>
      <c r="Y84" s="411" t="s">
        <v>11</v>
      </c>
      <c r="Z84" s="413" t="s">
        <v>13</v>
      </c>
      <c r="AA84" s="415" t="s">
        <v>58</v>
      </c>
      <c r="AB84" s="417" t="s">
        <v>10</v>
      </c>
      <c r="AC84" s="411" t="s">
        <v>11</v>
      </c>
      <c r="AD84" s="413" t="s">
        <v>13</v>
      </c>
      <c r="AE84" s="415" t="s">
        <v>58</v>
      </c>
      <c r="AF84" s="417" t="s">
        <v>10</v>
      </c>
      <c r="AG84" s="411" t="s">
        <v>11</v>
      </c>
      <c r="AH84" s="413" t="s">
        <v>13</v>
      </c>
      <c r="AI84" s="415" t="s">
        <v>58</v>
      </c>
      <c r="AJ84" s="417" t="s">
        <v>10</v>
      </c>
      <c r="AK84" s="411" t="s">
        <v>11</v>
      </c>
      <c r="AL84" s="413" t="s">
        <v>13</v>
      </c>
      <c r="AM84" s="415" t="s">
        <v>58</v>
      </c>
      <c r="AN84" s="417" t="s">
        <v>10</v>
      </c>
      <c r="AO84" s="411" t="s">
        <v>11</v>
      </c>
      <c r="AP84" s="413" t="s">
        <v>13</v>
      </c>
      <c r="AQ84" s="415" t="s">
        <v>58</v>
      </c>
    </row>
    <row r="85" spans="1:80" ht="18" customHeight="1" thickBot="1" x14ac:dyDescent="0.3">
      <c r="A85" s="525"/>
      <c r="B85" s="530"/>
      <c r="C85" s="531"/>
      <c r="D85" s="462"/>
      <c r="E85" s="414"/>
      <c r="F85" s="466"/>
      <c r="G85" s="445"/>
      <c r="H85" s="433"/>
      <c r="I85" s="433"/>
      <c r="J85" s="433"/>
      <c r="K85" s="420"/>
      <c r="L85" s="418"/>
      <c r="M85" s="412"/>
      <c r="N85" s="414"/>
      <c r="O85" s="416"/>
      <c r="P85" s="418"/>
      <c r="Q85" s="412"/>
      <c r="R85" s="414"/>
      <c r="S85" s="416"/>
      <c r="T85" s="418"/>
      <c r="U85" s="412"/>
      <c r="V85" s="414"/>
      <c r="W85" s="416"/>
      <c r="X85" s="418"/>
      <c r="Y85" s="412"/>
      <c r="Z85" s="414"/>
      <c r="AA85" s="416"/>
      <c r="AB85" s="418"/>
      <c r="AC85" s="412"/>
      <c r="AD85" s="414"/>
      <c r="AE85" s="416"/>
      <c r="AF85" s="418"/>
      <c r="AG85" s="412"/>
      <c r="AH85" s="414"/>
      <c r="AI85" s="416"/>
      <c r="AJ85" s="418"/>
      <c r="AK85" s="412"/>
      <c r="AL85" s="414"/>
      <c r="AM85" s="416"/>
      <c r="AN85" s="418"/>
      <c r="AO85" s="412"/>
      <c r="AP85" s="414"/>
      <c r="AQ85" s="416"/>
      <c r="AU85" s="380"/>
      <c r="AV85" s="380"/>
      <c r="AW85" s="380"/>
      <c r="AX85" s="380"/>
      <c r="AY85" s="380"/>
      <c r="AZ85" s="380"/>
      <c r="BA85" s="380"/>
      <c r="BB85" s="52"/>
      <c r="BC85" s="52"/>
      <c r="BD85" s="52"/>
      <c r="BE85" s="52"/>
      <c r="BF85" s="52"/>
      <c r="BG85" s="52"/>
      <c r="BH85" s="52"/>
      <c r="BI85" s="52"/>
      <c r="BJ85" s="52"/>
      <c r="BK85" s="52"/>
      <c r="BL85" s="52"/>
      <c r="BM85" s="52"/>
      <c r="BN85" s="52"/>
      <c r="BO85" s="52"/>
      <c r="BP85" s="52"/>
      <c r="BQ85" s="52"/>
      <c r="BR85" s="52"/>
      <c r="BS85" s="52"/>
      <c r="BT85" s="52"/>
      <c r="BU85" s="52"/>
      <c r="BV85" s="52"/>
      <c r="BW85" s="52"/>
      <c r="BX85" s="52"/>
      <c r="BY85" s="52"/>
      <c r="BZ85" s="52"/>
      <c r="CA85" s="52"/>
      <c r="CB85" s="52"/>
    </row>
    <row r="86" spans="1:80" s="2" customFormat="1" ht="18" customHeight="1" thickBot="1" x14ac:dyDescent="0.3">
      <c r="A86" s="85" t="s">
        <v>40</v>
      </c>
      <c r="B86" s="519" t="s">
        <v>41</v>
      </c>
      <c r="C86" s="519"/>
      <c r="D86" s="645"/>
      <c r="E86" s="645"/>
      <c r="F86" s="86"/>
      <c r="G86" s="87"/>
      <c r="H86" s="645"/>
      <c r="I86" s="645"/>
      <c r="J86" s="645"/>
      <c r="K86" s="645"/>
      <c r="L86" s="629"/>
      <c r="M86" s="629"/>
      <c r="N86" s="629"/>
      <c r="O86" s="629"/>
      <c r="P86" s="629"/>
      <c r="Q86" s="629"/>
      <c r="R86" s="629"/>
      <c r="S86" s="629"/>
      <c r="T86" s="629"/>
      <c r="U86" s="629"/>
      <c r="V86" s="629"/>
      <c r="W86" s="629"/>
      <c r="X86" s="629"/>
      <c r="Y86" s="629"/>
      <c r="Z86" s="629"/>
      <c r="AA86" s="629"/>
      <c r="AB86" s="629"/>
      <c r="AC86" s="629"/>
      <c r="AD86" s="629"/>
      <c r="AE86" s="629"/>
      <c r="AF86" s="629"/>
      <c r="AG86" s="629"/>
      <c r="AH86" s="629"/>
      <c r="AI86" s="629"/>
      <c r="AJ86" s="629"/>
      <c r="AK86" s="629"/>
      <c r="AL86" s="629"/>
      <c r="AM86" s="629"/>
      <c r="AN86" s="629"/>
      <c r="AO86" s="629"/>
      <c r="AP86" s="629"/>
      <c r="AQ86" s="630"/>
      <c r="AR86" s="381"/>
      <c r="AS86" s="381"/>
      <c r="AT86" s="381"/>
      <c r="AU86" s="379"/>
      <c r="AV86" s="379"/>
      <c r="AW86" s="379"/>
      <c r="AX86" s="379"/>
      <c r="AY86" s="379"/>
      <c r="AZ86" s="379"/>
      <c r="BA86" s="380"/>
      <c r="BB86" s="52"/>
      <c r="BC86" s="52"/>
      <c r="BD86" s="52"/>
      <c r="BE86" s="52"/>
      <c r="BF86" s="52"/>
      <c r="BG86" s="52"/>
      <c r="BH86" s="52"/>
      <c r="BI86" s="52"/>
      <c r="BJ86" s="52"/>
      <c r="BK86" s="52"/>
      <c r="BL86" s="52"/>
      <c r="BM86" s="52"/>
      <c r="BN86" s="52"/>
      <c r="BO86" s="52"/>
      <c r="BP86" s="52"/>
      <c r="BQ86" s="52"/>
      <c r="BR86" s="52"/>
      <c r="BS86" s="52"/>
      <c r="BT86" s="52"/>
      <c r="BU86" s="52"/>
      <c r="BV86" s="52"/>
      <c r="BW86" s="52"/>
      <c r="BX86" s="52"/>
      <c r="BY86" s="52"/>
      <c r="BZ86" s="52"/>
      <c r="CA86" s="52"/>
      <c r="CB86" s="52"/>
    </row>
    <row r="87" spans="1:80" ht="18" customHeight="1" x14ac:dyDescent="0.25">
      <c r="A87" s="163" t="s">
        <v>16</v>
      </c>
      <c r="B87" s="164" t="s">
        <v>277</v>
      </c>
      <c r="C87" s="165"/>
      <c r="D87" s="166">
        <v>2</v>
      </c>
      <c r="E87" s="167">
        <v>2</v>
      </c>
      <c r="F87" s="168">
        <v>12</v>
      </c>
      <c r="G87" s="92">
        <f>SUM(H87:K87)</f>
        <v>80</v>
      </c>
      <c r="H87" s="93">
        <f>L87+P87+T87+X87+AB87+AF87+AJ87+AN87</f>
        <v>40</v>
      </c>
      <c r="I87" s="93">
        <f t="shared" ref="I87:K94" si="9">M87+Q87+U87+Y87+AC87+AG87+AK87+AO87</f>
        <v>40</v>
      </c>
      <c r="J87" s="93">
        <f t="shared" si="9"/>
        <v>0</v>
      </c>
      <c r="K87" s="93">
        <f t="shared" si="9"/>
        <v>0</v>
      </c>
      <c r="L87" s="170">
        <v>16</v>
      </c>
      <c r="M87" s="171">
        <v>16</v>
      </c>
      <c r="N87" s="171">
        <v>0</v>
      </c>
      <c r="O87" s="172">
        <v>0</v>
      </c>
      <c r="P87" s="173">
        <v>24</v>
      </c>
      <c r="Q87" s="171">
        <v>24</v>
      </c>
      <c r="R87" s="171">
        <v>0</v>
      </c>
      <c r="S87" s="172">
        <v>0</v>
      </c>
      <c r="T87" s="174">
        <v>0</v>
      </c>
      <c r="U87" s="171">
        <v>0</v>
      </c>
      <c r="V87" s="171">
        <v>0</v>
      </c>
      <c r="W87" s="172">
        <v>0</v>
      </c>
      <c r="X87" s="99">
        <v>0</v>
      </c>
      <c r="Y87" s="171">
        <v>0</v>
      </c>
      <c r="Z87" s="171">
        <v>0</v>
      </c>
      <c r="AA87" s="172">
        <v>0</v>
      </c>
      <c r="AB87" s="174">
        <v>0</v>
      </c>
      <c r="AC87" s="171">
        <v>0</v>
      </c>
      <c r="AD87" s="171">
        <v>0</v>
      </c>
      <c r="AE87" s="172">
        <v>0</v>
      </c>
      <c r="AF87" s="174">
        <v>0</v>
      </c>
      <c r="AG87" s="171">
        <v>0</v>
      </c>
      <c r="AH87" s="171">
        <v>0</v>
      </c>
      <c r="AI87" s="172">
        <v>0</v>
      </c>
      <c r="AJ87" s="174">
        <v>0</v>
      </c>
      <c r="AK87" s="171">
        <v>0</v>
      </c>
      <c r="AL87" s="171">
        <v>0</v>
      </c>
      <c r="AM87" s="172">
        <v>0</v>
      </c>
      <c r="AN87" s="174">
        <v>0</v>
      </c>
      <c r="AO87" s="171">
        <v>0</v>
      </c>
      <c r="AP87" s="171">
        <v>0</v>
      </c>
      <c r="AQ87" s="172">
        <v>0</v>
      </c>
      <c r="AU87" s="380" t="s">
        <v>359</v>
      </c>
      <c r="AV87" s="380"/>
      <c r="AW87" s="380"/>
      <c r="AX87" s="380"/>
      <c r="AY87" s="380"/>
      <c r="AZ87" s="380"/>
      <c r="BA87" s="380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  <c r="BN87" s="52"/>
      <c r="BO87" s="52"/>
      <c r="BP87" s="52"/>
      <c r="BQ87" s="52"/>
      <c r="BR87" s="52"/>
      <c r="BS87" s="52"/>
      <c r="BT87" s="52"/>
      <c r="BU87" s="52"/>
      <c r="BV87" s="52"/>
      <c r="BW87" s="52"/>
      <c r="BX87" s="52"/>
      <c r="BY87" s="52"/>
      <c r="BZ87" s="52"/>
      <c r="CA87" s="52"/>
      <c r="CB87" s="52"/>
    </row>
    <row r="88" spans="1:80" ht="18" customHeight="1" x14ac:dyDescent="0.25">
      <c r="A88" s="163" t="s">
        <v>17</v>
      </c>
      <c r="B88" s="164" t="s">
        <v>99</v>
      </c>
      <c r="C88" s="165"/>
      <c r="D88" s="175"/>
      <c r="E88" s="176">
        <v>2</v>
      </c>
      <c r="F88" s="112">
        <v>2</v>
      </c>
      <c r="G88" s="169">
        <f>SUM(H88:K88)</f>
        <v>16</v>
      </c>
      <c r="H88" s="93">
        <f t="shared" ref="H88:H94" si="10">L88+P88+T88+X88+AB88+AF88+AJ88+AN88</f>
        <v>8</v>
      </c>
      <c r="I88" s="93">
        <f t="shared" si="9"/>
        <v>8</v>
      </c>
      <c r="J88" s="93">
        <f t="shared" si="9"/>
        <v>0</v>
      </c>
      <c r="K88" s="93">
        <f t="shared" si="9"/>
        <v>0</v>
      </c>
      <c r="L88" s="177">
        <v>0</v>
      </c>
      <c r="M88" s="178">
        <v>0</v>
      </c>
      <c r="N88" s="178">
        <v>0</v>
      </c>
      <c r="O88" s="179">
        <v>0</v>
      </c>
      <c r="P88" s="180">
        <v>8</v>
      </c>
      <c r="Q88" s="178">
        <v>8</v>
      </c>
      <c r="R88" s="178">
        <v>0</v>
      </c>
      <c r="S88" s="179">
        <v>0</v>
      </c>
      <c r="T88" s="177"/>
      <c r="U88" s="178"/>
      <c r="V88" s="178">
        <v>0</v>
      </c>
      <c r="W88" s="179">
        <v>0</v>
      </c>
      <c r="X88" s="180">
        <v>0</v>
      </c>
      <c r="Y88" s="178">
        <v>0</v>
      </c>
      <c r="Z88" s="178">
        <v>0</v>
      </c>
      <c r="AA88" s="179">
        <v>0</v>
      </c>
      <c r="AB88" s="180">
        <v>0</v>
      </c>
      <c r="AC88" s="178">
        <v>0</v>
      </c>
      <c r="AD88" s="178">
        <v>0</v>
      </c>
      <c r="AE88" s="179">
        <v>0</v>
      </c>
      <c r="AF88" s="180">
        <v>0</v>
      </c>
      <c r="AG88" s="178">
        <v>0</v>
      </c>
      <c r="AH88" s="178">
        <v>0</v>
      </c>
      <c r="AI88" s="179">
        <v>0</v>
      </c>
      <c r="AJ88" s="180">
        <v>0</v>
      </c>
      <c r="AK88" s="178">
        <v>0</v>
      </c>
      <c r="AL88" s="178">
        <v>0</v>
      </c>
      <c r="AM88" s="179">
        <v>0</v>
      </c>
      <c r="AN88" s="180">
        <v>0</v>
      </c>
      <c r="AO88" s="178">
        <v>0</v>
      </c>
      <c r="AP88" s="178">
        <v>0</v>
      </c>
      <c r="AQ88" s="179">
        <v>0</v>
      </c>
      <c r="BA88" s="380"/>
      <c r="BB88" s="52"/>
      <c r="BC88" s="52"/>
      <c r="BD88" s="52"/>
      <c r="BE88" s="52"/>
      <c r="BF88" s="52"/>
      <c r="BG88" s="52"/>
      <c r="BH88" s="52"/>
      <c r="BI88" s="52"/>
      <c r="BJ88" s="52"/>
      <c r="BK88" s="52"/>
      <c r="BL88" s="52"/>
      <c r="BM88" s="52"/>
      <c r="BN88" s="52"/>
      <c r="BO88" s="52"/>
      <c r="BP88" s="52"/>
      <c r="BQ88" s="52"/>
      <c r="BR88" s="52"/>
      <c r="BS88" s="52"/>
      <c r="BT88" s="52"/>
      <c r="BU88" s="52"/>
      <c r="BV88" s="52"/>
      <c r="BW88" s="52"/>
      <c r="BX88" s="52"/>
      <c r="BY88" s="52"/>
      <c r="BZ88" s="52"/>
      <c r="CA88" s="52"/>
      <c r="CB88" s="52"/>
    </row>
    <row r="89" spans="1:80" ht="18" customHeight="1" x14ac:dyDescent="0.25">
      <c r="A89" s="163" t="s">
        <v>18</v>
      </c>
      <c r="B89" s="430" t="s">
        <v>75</v>
      </c>
      <c r="C89" s="587"/>
      <c r="D89" s="181"/>
      <c r="E89" s="176">
        <v>1</v>
      </c>
      <c r="F89" s="168">
        <v>1</v>
      </c>
      <c r="G89" s="169">
        <f t="shared" ref="G89:G93" si="11">SUM(H89:K89)</f>
        <v>16</v>
      </c>
      <c r="H89" s="93">
        <f t="shared" si="10"/>
        <v>16</v>
      </c>
      <c r="I89" s="93">
        <f t="shared" si="9"/>
        <v>0</v>
      </c>
      <c r="J89" s="93">
        <f t="shared" si="9"/>
        <v>0</v>
      </c>
      <c r="K89" s="93">
        <f t="shared" si="9"/>
        <v>0</v>
      </c>
      <c r="L89" s="177">
        <v>16</v>
      </c>
      <c r="M89" s="178">
        <v>0</v>
      </c>
      <c r="N89" s="178">
        <v>0</v>
      </c>
      <c r="O89" s="179">
        <v>0</v>
      </c>
      <c r="P89" s="180">
        <v>0</v>
      </c>
      <c r="Q89" s="178">
        <v>0</v>
      </c>
      <c r="R89" s="178">
        <v>0</v>
      </c>
      <c r="S89" s="179">
        <v>0</v>
      </c>
      <c r="T89" s="177">
        <v>0</v>
      </c>
      <c r="U89" s="178">
        <v>0</v>
      </c>
      <c r="V89" s="178">
        <v>0</v>
      </c>
      <c r="W89" s="179">
        <v>0</v>
      </c>
      <c r="X89" s="180">
        <v>0</v>
      </c>
      <c r="Y89" s="178">
        <v>0</v>
      </c>
      <c r="Z89" s="178">
        <v>0</v>
      </c>
      <c r="AA89" s="179">
        <v>0</v>
      </c>
      <c r="AB89" s="180">
        <v>0</v>
      </c>
      <c r="AC89" s="178">
        <v>0</v>
      </c>
      <c r="AD89" s="178">
        <v>0</v>
      </c>
      <c r="AE89" s="179">
        <v>0</v>
      </c>
      <c r="AF89" s="180">
        <v>0</v>
      </c>
      <c r="AG89" s="178">
        <v>0</v>
      </c>
      <c r="AH89" s="178">
        <v>0</v>
      </c>
      <c r="AI89" s="179">
        <v>0</v>
      </c>
      <c r="AJ89" s="180">
        <v>0</v>
      </c>
      <c r="AK89" s="178">
        <v>0</v>
      </c>
      <c r="AL89" s="178">
        <v>0</v>
      </c>
      <c r="AM89" s="179">
        <v>0</v>
      </c>
      <c r="AN89" s="180">
        <v>0</v>
      </c>
      <c r="AO89" s="178">
        <v>0</v>
      </c>
      <c r="AP89" s="178">
        <v>0</v>
      </c>
      <c r="AQ89" s="179">
        <v>0</v>
      </c>
      <c r="AU89" s="380" t="s">
        <v>360</v>
      </c>
      <c r="AV89" s="380"/>
      <c r="AW89" s="380"/>
      <c r="AX89" s="380"/>
      <c r="AY89" s="380"/>
      <c r="AZ89" s="380"/>
      <c r="BA89" s="380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  <c r="BN89" s="52"/>
      <c r="BO89" s="52"/>
      <c r="BP89" s="52"/>
      <c r="BQ89" s="52"/>
      <c r="BR89" s="52"/>
      <c r="BS89" s="52"/>
      <c r="BT89" s="52"/>
      <c r="BU89" s="52"/>
      <c r="BV89" s="52"/>
      <c r="BW89" s="52"/>
      <c r="BX89" s="52"/>
      <c r="BY89" s="52"/>
      <c r="BZ89" s="52"/>
      <c r="CA89" s="52"/>
      <c r="CB89" s="52"/>
    </row>
    <row r="90" spans="1:80" ht="18" customHeight="1" x14ac:dyDescent="0.25">
      <c r="A90" s="163" t="s">
        <v>19</v>
      </c>
      <c r="B90" s="164" t="s">
        <v>76</v>
      </c>
      <c r="C90" s="165"/>
      <c r="D90" s="181"/>
      <c r="E90" s="182">
        <v>2</v>
      </c>
      <c r="F90" s="168">
        <v>2</v>
      </c>
      <c r="G90" s="169">
        <f t="shared" si="11"/>
        <v>16</v>
      </c>
      <c r="H90" s="93">
        <f t="shared" si="10"/>
        <v>8</v>
      </c>
      <c r="I90" s="93">
        <f t="shared" si="9"/>
        <v>0</v>
      </c>
      <c r="J90" s="93">
        <f t="shared" si="9"/>
        <v>8</v>
      </c>
      <c r="K90" s="93">
        <f t="shared" si="9"/>
        <v>0</v>
      </c>
      <c r="L90" s="177">
        <v>8</v>
      </c>
      <c r="M90" s="178">
        <v>0</v>
      </c>
      <c r="N90" s="178">
        <v>8</v>
      </c>
      <c r="O90" s="179">
        <v>0</v>
      </c>
      <c r="P90" s="180"/>
      <c r="Q90" s="178">
        <v>0</v>
      </c>
      <c r="R90" s="178"/>
      <c r="S90" s="179">
        <v>0</v>
      </c>
      <c r="T90" s="177">
        <v>0</v>
      </c>
      <c r="U90" s="178">
        <v>0</v>
      </c>
      <c r="V90" s="178">
        <v>0</v>
      </c>
      <c r="W90" s="179">
        <v>0</v>
      </c>
      <c r="X90" s="180">
        <v>0</v>
      </c>
      <c r="Y90" s="178">
        <v>0</v>
      </c>
      <c r="Z90" s="178">
        <v>0</v>
      </c>
      <c r="AA90" s="179">
        <v>0</v>
      </c>
      <c r="AB90" s="180">
        <v>0</v>
      </c>
      <c r="AC90" s="178">
        <v>0</v>
      </c>
      <c r="AD90" s="178">
        <v>0</v>
      </c>
      <c r="AE90" s="179">
        <v>0</v>
      </c>
      <c r="AF90" s="180">
        <v>0</v>
      </c>
      <c r="AG90" s="178">
        <v>0</v>
      </c>
      <c r="AH90" s="178">
        <v>0</v>
      </c>
      <c r="AI90" s="179">
        <v>0</v>
      </c>
      <c r="AJ90" s="180">
        <v>0</v>
      </c>
      <c r="AK90" s="178">
        <v>0</v>
      </c>
      <c r="AL90" s="178">
        <v>0</v>
      </c>
      <c r="AM90" s="179">
        <v>0</v>
      </c>
      <c r="AN90" s="180">
        <v>0</v>
      </c>
      <c r="AO90" s="178">
        <v>0</v>
      </c>
      <c r="AP90" s="178">
        <v>0</v>
      </c>
      <c r="AQ90" s="179">
        <v>0</v>
      </c>
      <c r="BA90" s="380"/>
      <c r="BB90" s="52"/>
      <c r="BC90" s="52"/>
      <c r="BD90" s="52"/>
      <c r="BE90" s="52"/>
      <c r="BF90" s="52"/>
      <c r="BG90" s="52"/>
      <c r="BH90" s="52"/>
      <c r="BI90" s="52"/>
      <c r="BJ90" s="52"/>
      <c r="BK90" s="52"/>
      <c r="BL90" s="52"/>
      <c r="BM90" s="52"/>
      <c r="BN90" s="52"/>
      <c r="BO90" s="52"/>
      <c r="BP90" s="52"/>
      <c r="BQ90" s="52"/>
      <c r="BR90" s="52"/>
      <c r="BS90" s="52"/>
      <c r="BT90" s="52"/>
      <c r="BU90" s="52"/>
      <c r="BV90" s="52"/>
      <c r="BW90" s="52"/>
      <c r="BX90" s="52"/>
      <c r="BY90" s="52"/>
      <c r="BZ90" s="52"/>
      <c r="CA90" s="52"/>
      <c r="CB90" s="52"/>
    </row>
    <row r="91" spans="1:80" ht="18" customHeight="1" x14ac:dyDescent="0.25">
      <c r="A91" s="163" t="s">
        <v>20</v>
      </c>
      <c r="B91" s="164" t="s">
        <v>77</v>
      </c>
      <c r="C91" s="165"/>
      <c r="D91" s="181">
        <v>1</v>
      </c>
      <c r="E91" s="182">
        <v>1</v>
      </c>
      <c r="F91" s="112">
        <v>3</v>
      </c>
      <c r="G91" s="169">
        <f t="shared" si="11"/>
        <v>24</v>
      </c>
      <c r="H91" s="93">
        <f t="shared" si="10"/>
        <v>16</v>
      </c>
      <c r="I91" s="93">
        <f t="shared" si="9"/>
        <v>0</v>
      </c>
      <c r="J91" s="93">
        <f t="shared" si="9"/>
        <v>8</v>
      </c>
      <c r="K91" s="93">
        <f t="shared" si="9"/>
        <v>0</v>
      </c>
      <c r="L91" s="177"/>
      <c r="M91" s="178">
        <v>0</v>
      </c>
      <c r="N91" s="178"/>
      <c r="O91" s="179">
        <v>0</v>
      </c>
      <c r="P91" s="183">
        <v>16</v>
      </c>
      <c r="Q91" s="178">
        <v>0</v>
      </c>
      <c r="R91" s="178">
        <v>8</v>
      </c>
      <c r="S91" s="179">
        <v>0</v>
      </c>
      <c r="T91" s="177">
        <v>0</v>
      </c>
      <c r="U91" s="178">
        <v>0</v>
      </c>
      <c r="V91" s="178">
        <v>0</v>
      </c>
      <c r="W91" s="179">
        <v>0</v>
      </c>
      <c r="X91" s="180">
        <v>0</v>
      </c>
      <c r="Y91" s="178">
        <v>0</v>
      </c>
      <c r="Z91" s="178">
        <v>0</v>
      </c>
      <c r="AA91" s="179">
        <v>0</v>
      </c>
      <c r="AB91" s="180">
        <v>0</v>
      </c>
      <c r="AC91" s="178">
        <v>0</v>
      </c>
      <c r="AD91" s="178">
        <v>0</v>
      </c>
      <c r="AE91" s="179">
        <v>0</v>
      </c>
      <c r="AF91" s="180">
        <v>0</v>
      </c>
      <c r="AG91" s="178">
        <v>0</v>
      </c>
      <c r="AH91" s="178">
        <v>0</v>
      </c>
      <c r="AI91" s="179">
        <v>0</v>
      </c>
      <c r="AJ91" s="180">
        <v>0</v>
      </c>
      <c r="AK91" s="178">
        <v>0</v>
      </c>
      <c r="AL91" s="178">
        <v>0</v>
      </c>
      <c r="AM91" s="179">
        <v>0</v>
      </c>
      <c r="AN91" s="180">
        <v>0</v>
      </c>
      <c r="AO91" s="178">
        <v>0</v>
      </c>
      <c r="AP91" s="178">
        <v>0</v>
      </c>
      <c r="AQ91" s="179">
        <v>0</v>
      </c>
      <c r="AU91" s="380"/>
      <c r="AV91" s="380"/>
      <c r="AW91" s="380"/>
      <c r="AX91" s="380"/>
      <c r="AY91" s="380"/>
      <c r="AZ91" s="380"/>
      <c r="BA91" s="380"/>
      <c r="BB91" s="52"/>
      <c r="BC91" s="52"/>
      <c r="BD91" s="52"/>
      <c r="BE91" s="52"/>
      <c r="BF91" s="52"/>
      <c r="BG91" s="52"/>
      <c r="BH91" s="52"/>
      <c r="BI91" s="52"/>
      <c r="BJ91" s="52"/>
      <c r="BK91" s="52"/>
      <c r="BL91" s="52"/>
      <c r="BM91" s="52"/>
      <c r="BN91" s="52"/>
      <c r="BO91" s="52"/>
      <c r="BP91" s="52"/>
      <c r="BQ91" s="52"/>
      <c r="BR91" s="52"/>
      <c r="BS91" s="52"/>
      <c r="BT91" s="52"/>
      <c r="BU91" s="52"/>
      <c r="BV91" s="52"/>
      <c r="BW91" s="52"/>
      <c r="BX91" s="52"/>
      <c r="BY91" s="52"/>
      <c r="BZ91" s="52"/>
      <c r="CA91" s="52"/>
      <c r="CB91" s="52"/>
    </row>
    <row r="92" spans="1:80" ht="18" customHeight="1" x14ac:dyDescent="0.25">
      <c r="A92" s="163" t="s">
        <v>42</v>
      </c>
      <c r="B92" s="164" t="s">
        <v>78</v>
      </c>
      <c r="C92" s="165"/>
      <c r="D92" s="181">
        <v>1</v>
      </c>
      <c r="E92" s="182">
        <v>1</v>
      </c>
      <c r="F92" s="168">
        <v>4</v>
      </c>
      <c r="G92" s="169">
        <f t="shared" si="11"/>
        <v>32</v>
      </c>
      <c r="H92" s="93">
        <f t="shared" si="10"/>
        <v>16</v>
      </c>
      <c r="I92" s="93">
        <f t="shared" si="9"/>
        <v>16</v>
      </c>
      <c r="J92" s="93">
        <f t="shared" si="9"/>
        <v>0</v>
      </c>
      <c r="K92" s="93">
        <f t="shared" si="9"/>
        <v>0</v>
      </c>
      <c r="L92" s="183">
        <v>16</v>
      </c>
      <c r="M92" s="178">
        <v>16</v>
      </c>
      <c r="N92" s="178">
        <v>0</v>
      </c>
      <c r="O92" s="179">
        <v>0</v>
      </c>
      <c r="P92" s="180"/>
      <c r="Q92" s="178"/>
      <c r="R92" s="178">
        <v>0</v>
      </c>
      <c r="S92" s="179">
        <v>0</v>
      </c>
      <c r="T92" s="177">
        <v>0</v>
      </c>
      <c r="U92" s="178">
        <v>0</v>
      </c>
      <c r="V92" s="178">
        <v>0</v>
      </c>
      <c r="W92" s="179">
        <v>0</v>
      </c>
      <c r="X92" s="180">
        <v>0</v>
      </c>
      <c r="Y92" s="178">
        <v>0</v>
      </c>
      <c r="Z92" s="178">
        <v>0</v>
      </c>
      <c r="AA92" s="179">
        <v>0</v>
      </c>
      <c r="AB92" s="180">
        <v>0</v>
      </c>
      <c r="AC92" s="178">
        <v>0</v>
      </c>
      <c r="AD92" s="178">
        <v>0</v>
      </c>
      <c r="AE92" s="179">
        <v>0</v>
      </c>
      <c r="AF92" s="180">
        <v>0</v>
      </c>
      <c r="AG92" s="178">
        <v>0</v>
      </c>
      <c r="AH92" s="178">
        <v>0</v>
      </c>
      <c r="AI92" s="179">
        <v>0</v>
      </c>
      <c r="AJ92" s="180">
        <v>0</v>
      </c>
      <c r="AK92" s="178">
        <v>0</v>
      </c>
      <c r="AL92" s="178">
        <v>0</v>
      </c>
      <c r="AM92" s="179">
        <v>0</v>
      </c>
      <c r="AN92" s="180">
        <v>0</v>
      </c>
      <c r="AO92" s="178">
        <v>0</v>
      </c>
      <c r="AP92" s="178">
        <v>0</v>
      </c>
      <c r="AQ92" s="179">
        <v>0</v>
      </c>
      <c r="AU92" s="379">
        <v>32</v>
      </c>
      <c r="BA92" s="380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  <c r="BN92" s="52"/>
      <c r="BO92" s="52"/>
      <c r="BP92" s="52"/>
      <c r="BQ92" s="52"/>
      <c r="BR92" s="52"/>
      <c r="BS92" s="52"/>
      <c r="BT92" s="52"/>
      <c r="BU92" s="52"/>
      <c r="BV92" s="52"/>
      <c r="BW92" s="52"/>
      <c r="BX92" s="52"/>
      <c r="BY92" s="52"/>
      <c r="BZ92" s="52"/>
      <c r="CA92" s="52"/>
      <c r="CB92" s="52"/>
    </row>
    <row r="93" spans="1:80" ht="18" customHeight="1" x14ac:dyDescent="0.25">
      <c r="A93" s="163" t="s">
        <v>43</v>
      </c>
      <c r="B93" s="430" t="s">
        <v>79</v>
      </c>
      <c r="C93" s="587"/>
      <c r="D93" s="181"/>
      <c r="E93" s="182">
        <v>2</v>
      </c>
      <c r="F93" s="112">
        <v>4</v>
      </c>
      <c r="G93" s="169">
        <f t="shared" si="11"/>
        <v>24</v>
      </c>
      <c r="H93" s="93">
        <f t="shared" si="10"/>
        <v>8</v>
      </c>
      <c r="I93" s="93">
        <f t="shared" si="9"/>
        <v>0</v>
      </c>
      <c r="J93" s="93">
        <f t="shared" si="9"/>
        <v>16</v>
      </c>
      <c r="K93" s="93">
        <f t="shared" si="9"/>
        <v>0</v>
      </c>
      <c r="L93" s="177">
        <v>0</v>
      </c>
      <c r="M93" s="178">
        <v>0</v>
      </c>
      <c r="N93" s="178">
        <v>0</v>
      </c>
      <c r="O93" s="179">
        <v>0</v>
      </c>
      <c r="P93" s="180">
        <v>0</v>
      </c>
      <c r="Q93" s="178">
        <v>0</v>
      </c>
      <c r="R93" s="178">
        <v>0</v>
      </c>
      <c r="S93" s="179">
        <v>0</v>
      </c>
      <c r="T93" s="177">
        <v>8</v>
      </c>
      <c r="U93" s="178">
        <v>0</v>
      </c>
      <c r="V93" s="178">
        <v>16</v>
      </c>
      <c r="W93" s="184">
        <v>0</v>
      </c>
      <c r="X93" s="180">
        <v>0</v>
      </c>
      <c r="Y93" s="178">
        <v>0</v>
      </c>
      <c r="Z93" s="178">
        <v>0</v>
      </c>
      <c r="AA93" s="179">
        <v>0</v>
      </c>
      <c r="AB93" s="180">
        <v>0</v>
      </c>
      <c r="AC93" s="178">
        <v>0</v>
      </c>
      <c r="AD93" s="178">
        <v>0</v>
      </c>
      <c r="AE93" s="179">
        <v>0</v>
      </c>
      <c r="AF93" s="180">
        <v>0</v>
      </c>
      <c r="AG93" s="178">
        <v>0</v>
      </c>
      <c r="AH93" s="178">
        <v>0</v>
      </c>
      <c r="AI93" s="179">
        <v>0</v>
      </c>
      <c r="AJ93" s="180">
        <v>0</v>
      </c>
      <c r="AK93" s="178">
        <v>0</v>
      </c>
      <c r="AL93" s="178">
        <v>0</v>
      </c>
      <c r="AM93" s="179">
        <v>0</v>
      </c>
      <c r="AN93" s="180">
        <v>0</v>
      </c>
      <c r="AO93" s="178">
        <v>0</v>
      </c>
      <c r="AP93" s="178">
        <v>0</v>
      </c>
      <c r="AQ93" s="179">
        <v>0</v>
      </c>
      <c r="AU93" s="380">
        <v>24</v>
      </c>
      <c r="AV93" s="380"/>
      <c r="AW93" s="380"/>
      <c r="AX93" s="380"/>
      <c r="AY93" s="380"/>
      <c r="AZ93" s="380"/>
      <c r="BA93" s="380"/>
      <c r="BB93" s="52"/>
      <c r="BC93" s="52"/>
      <c r="BD93" s="52"/>
      <c r="BE93" s="52"/>
      <c r="BF93" s="52"/>
      <c r="BG93" s="52"/>
      <c r="BH93" s="52"/>
      <c r="BI93" s="52"/>
      <c r="BJ93" s="52"/>
      <c r="BK93" s="52"/>
      <c r="BL93" s="52"/>
      <c r="BM93" s="52"/>
      <c r="BN93" s="52"/>
      <c r="BO93" s="52"/>
      <c r="BP93" s="52"/>
      <c r="BQ93" s="52"/>
      <c r="BR93" s="52"/>
      <c r="BS93" s="52"/>
      <c r="BT93" s="52"/>
      <c r="BU93" s="52"/>
      <c r="BV93" s="52"/>
      <c r="BW93" s="52"/>
      <c r="BX93" s="52"/>
      <c r="BY93" s="52"/>
      <c r="BZ93" s="52"/>
      <c r="CA93" s="52"/>
      <c r="CB93" s="52"/>
    </row>
    <row r="94" spans="1:80" s="191" customFormat="1" ht="18" customHeight="1" thickBot="1" x14ac:dyDescent="0.3">
      <c r="A94" s="185"/>
      <c r="B94" s="186"/>
      <c r="C94" s="187"/>
      <c r="D94" s="175"/>
      <c r="E94" s="188"/>
      <c r="F94" s="189"/>
      <c r="G94" s="190"/>
      <c r="H94" s="93">
        <f t="shared" si="10"/>
        <v>0</v>
      </c>
      <c r="I94" s="93">
        <f t="shared" si="9"/>
        <v>0</v>
      </c>
      <c r="J94" s="93">
        <f t="shared" si="9"/>
        <v>0</v>
      </c>
      <c r="K94" s="93">
        <f t="shared" si="9"/>
        <v>0</v>
      </c>
      <c r="L94" s="177">
        <v>0</v>
      </c>
      <c r="M94" s="178">
        <v>0</v>
      </c>
      <c r="N94" s="178">
        <v>0</v>
      </c>
      <c r="O94" s="179">
        <v>0</v>
      </c>
      <c r="P94" s="180">
        <v>0</v>
      </c>
      <c r="Q94" s="178">
        <v>0</v>
      </c>
      <c r="R94" s="178">
        <v>0</v>
      </c>
      <c r="S94" s="179">
        <v>0</v>
      </c>
      <c r="T94" s="177">
        <v>0</v>
      </c>
      <c r="U94" s="178">
        <v>0</v>
      </c>
      <c r="V94" s="178">
        <v>0</v>
      </c>
      <c r="W94" s="179">
        <v>0</v>
      </c>
      <c r="X94" s="180">
        <v>0</v>
      </c>
      <c r="Y94" s="178">
        <v>0</v>
      </c>
      <c r="Z94" s="178">
        <v>0</v>
      </c>
      <c r="AA94" s="179">
        <v>0</v>
      </c>
      <c r="AB94" s="180">
        <v>0</v>
      </c>
      <c r="AC94" s="178">
        <v>0</v>
      </c>
      <c r="AD94" s="178">
        <v>0</v>
      </c>
      <c r="AE94" s="179">
        <v>0</v>
      </c>
      <c r="AF94" s="180">
        <v>0</v>
      </c>
      <c r="AG94" s="178">
        <v>0</v>
      </c>
      <c r="AH94" s="178">
        <v>0</v>
      </c>
      <c r="AI94" s="179">
        <v>0</v>
      </c>
      <c r="AJ94" s="180">
        <v>0</v>
      </c>
      <c r="AK94" s="178">
        <v>0</v>
      </c>
      <c r="AL94" s="178">
        <v>0</v>
      </c>
      <c r="AM94" s="179">
        <v>0</v>
      </c>
      <c r="AN94" s="180">
        <v>0</v>
      </c>
      <c r="AO94" s="178">
        <v>0</v>
      </c>
      <c r="AP94" s="178">
        <v>0</v>
      </c>
      <c r="AQ94" s="179">
        <v>0</v>
      </c>
      <c r="AR94" s="379"/>
      <c r="AS94" s="382">
        <f>SUM(L87:AQ94)</f>
        <v>208</v>
      </c>
      <c r="AT94" s="379"/>
      <c r="AU94" s="379"/>
      <c r="AV94" s="379"/>
      <c r="AW94" s="379"/>
      <c r="AX94" s="379"/>
      <c r="AY94" s="379"/>
      <c r="AZ94" s="379"/>
      <c r="BA94" s="380"/>
      <c r="BB94" s="52"/>
      <c r="BC94" s="52"/>
      <c r="BD94" s="52"/>
      <c r="BE94" s="52"/>
      <c r="BF94" s="52"/>
      <c r="BG94" s="52"/>
      <c r="BH94" s="52"/>
      <c r="BI94" s="52"/>
      <c r="BJ94" s="52"/>
      <c r="BK94" s="52"/>
      <c r="BL94" s="52"/>
      <c r="BM94" s="52"/>
      <c r="BN94" s="52"/>
      <c r="BO94" s="52"/>
      <c r="BP94" s="52"/>
      <c r="BQ94" s="52"/>
      <c r="BR94" s="52"/>
      <c r="BS94" s="52"/>
      <c r="BT94" s="52"/>
      <c r="BU94" s="52"/>
      <c r="BV94" s="52"/>
      <c r="BW94" s="52"/>
      <c r="BX94" s="52"/>
      <c r="BY94" s="52"/>
      <c r="BZ94" s="52"/>
      <c r="CA94" s="52"/>
      <c r="CB94" s="52"/>
    </row>
    <row r="95" spans="1:80" ht="18" customHeight="1" thickTop="1" x14ac:dyDescent="0.25">
      <c r="A95" s="121"/>
      <c r="B95" s="496" t="s">
        <v>21</v>
      </c>
      <c r="C95" s="497"/>
      <c r="D95" s="501">
        <f t="shared" ref="D95:AQ95" si="12">SUM(D87:D94)</f>
        <v>4</v>
      </c>
      <c r="E95" s="503">
        <f t="shared" si="12"/>
        <v>11</v>
      </c>
      <c r="F95" s="505">
        <f t="shared" si="12"/>
        <v>28</v>
      </c>
      <c r="G95" s="507">
        <f t="shared" si="12"/>
        <v>208</v>
      </c>
      <c r="H95" s="503">
        <f t="shared" si="12"/>
        <v>112</v>
      </c>
      <c r="I95" s="503">
        <f t="shared" si="12"/>
        <v>64</v>
      </c>
      <c r="J95" s="503">
        <f t="shared" si="12"/>
        <v>32</v>
      </c>
      <c r="K95" s="505">
        <f t="shared" si="12"/>
        <v>0</v>
      </c>
      <c r="L95" s="192">
        <f t="shared" si="12"/>
        <v>56</v>
      </c>
      <c r="M95" s="123">
        <f t="shared" si="12"/>
        <v>32</v>
      </c>
      <c r="N95" s="123">
        <f t="shared" si="12"/>
        <v>8</v>
      </c>
      <c r="O95" s="193">
        <f t="shared" si="12"/>
        <v>0</v>
      </c>
      <c r="P95" s="192">
        <f t="shared" si="12"/>
        <v>48</v>
      </c>
      <c r="Q95" s="123">
        <f t="shared" si="12"/>
        <v>32</v>
      </c>
      <c r="R95" s="123">
        <f t="shared" si="12"/>
        <v>8</v>
      </c>
      <c r="S95" s="125">
        <f t="shared" si="12"/>
        <v>0</v>
      </c>
      <c r="T95" s="122">
        <f t="shared" si="12"/>
        <v>8</v>
      </c>
      <c r="U95" s="123">
        <f t="shared" si="12"/>
        <v>0</v>
      </c>
      <c r="V95" s="123">
        <f t="shared" si="12"/>
        <v>16</v>
      </c>
      <c r="W95" s="124">
        <f t="shared" si="12"/>
        <v>0</v>
      </c>
      <c r="X95" s="124">
        <f t="shared" si="12"/>
        <v>0</v>
      </c>
      <c r="Y95" s="123">
        <f t="shared" si="12"/>
        <v>0</v>
      </c>
      <c r="Z95" s="123">
        <f t="shared" si="12"/>
        <v>0</v>
      </c>
      <c r="AA95" s="193">
        <f t="shared" si="12"/>
        <v>0</v>
      </c>
      <c r="AB95" s="192">
        <f t="shared" si="12"/>
        <v>0</v>
      </c>
      <c r="AC95" s="123">
        <f t="shared" si="12"/>
        <v>0</v>
      </c>
      <c r="AD95" s="123">
        <f t="shared" si="12"/>
        <v>0</v>
      </c>
      <c r="AE95" s="125">
        <f t="shared" si="12"/>
        <v>0</v>
      </c>
      <c r="AF95" s="124">
        <f t="shared" si="12"/>
        <v>0</v>
      </c>
      <c r="AG95" s="123">
        <f t="shared" si="12"/>
        <v>0</v>
      </c>
      <c r="AH95" s="123">
        <f t="shared" si="12"/>
        <v>0</v>
      </c>
      <c r="AI95" s="193">
        <f t="shared" si="12"/>
        <v>0</v>
      </c>
      <c r="AJ95" s="192">
        <f t="shared" si="12"/>
        <v>0</v>
      </c>
      <c r="AK95" s="123">
        <f t="shared" si="12"/>
        <v>0</v>
      </c>
      <c r="AL95" s="123">
        <f t="shared" si="12"/>
        <v>0</v>
      </c>
      <c r="AM95" s="125">
        <f t="shared" si="12"/>
        <v>0</v>
      </c>
      <c r="AN95" s="124">
        <f t="shared" si="12"/>
        <v>0</v>
      </c>
      <c r="AO95" s="123">
        <f t="shared" si="12"/>
        <v>0</v>
      </c>
      <c r="AP95" s="123">
        <f t="shared" si="12"/>
        <v>0</v>
      </c>
      <c r="AQ95" s="125">
        <f t="shared" si="12"/>
        <v>0</v>
      </c>
      <c r="AU95" s="380"/>
      <c r="AV95" s="380"/>
      <c r="AW95" s="380"/>
      <c r="AX95" s="380"/>
      <c r="AY95" s="380"/>
      <c r="AZ95" s="380"/>
      <c r="BA95" s="380"/>
      <c r="BB95" s="52"/>
      <c r="BC95" s="52"/>
      <c r="BD95" s="52"/>
      <c r="BE95" s="52"/>
      <c r="BF95" s="52"/>
      <c r="BG95" s="52"/>
      <c r="BH95" s="52"/>
      <c r="BI95" s="52"/>
      <c r="BJ95" s="52"/>
      <c r="BK95" s="52"/>
      <c r="BL95" s="52"/>
      <c r="BM95" s="52"/>
      <c r="BN95" s="52"/>
      <c r="BO95" s="52"/>
      <c r="BP95" s="52"/>
      <c r="BQ95" s="52"/>
      <c r="BR95" s="52"/>
      <c r="BS95" s="52"/>
      <c r="BT95" s="52"/>
      <c r="BU95" s="52"/>
      <c r="BV95" s="52"/>
      <c r="BW95" s="52"/>
      <c r="BX95" s="52"/>
      <c r="BY95" s="52"/>
      <c r="BZ95" s="52"/>
      <c r="CA95" s="52"/>
      <c r="CB95" s="52"/>
    </row>
    <row r="96" spans="1:80" ht="18" customHeight="1" thickBot="1" x14ac:dyDescent="0.3">
      <c r="A96" s="126"/>
      <c r="B96" s="499"/>
      <c r="C96" s="500"/>
      <c r="D96" s="502"/>
      <c r="E96" s="504"/>
      <c r="F96" s="506"/>
      <c r="G96" s="508"/>
      <c r="H96" s="509"/>
      <c r="I96" s="509"/>
      <c r="J96" s="509"/>
      <c r="K96" s="516"/>
      <c r="L96" s="424">
        <f>SUM(L95:O95)</f>
        <v>96</v>
      </c>
      <c r="M96" s="425"/>
      <c r="N96" s="425"/>
      <c r="O96" s="426"/>
      <c r="P96" s="424">
        <f>SUM(P95:S95)</f>
        <v>88</v>
      </c>
      <c r="Q96" s="425"/>
      <c r="R96" s="425"/>
      <c r="S96" s="426"/>
      <c r="T96" s="424">
        <f>SUM(T95:W95)</f>
        <v>24</v>
      </c>
      <c r="U96" s="425"/>
      <c r="V96" s="425"/>
      <c r="W96" s="426"/>
      <c r="X96" s="424">
        <f>SUM(X95:AA95)</f>
        <v>0</v>
      </c>
      <c r="Y96" s="425"/>
      <c r="Z96" s="425"/>
      <c r="AA96" s="426"/>
      <c r="AB96" s="424">
        <f>SUM(AB95:AE95)</f>
        <v>0</v>
      </c>
      <c r="AC96" s="425"/>
      <c r="AD96" s="425"/>
      <c r="AE96" s="426"/>
      <c r="AF96" s="424">
        <f>SUM(AF95:AI95)</f>
        <v>0</v>
      </c>
      <c r="AG96" s="425"/>
      <c r="AH96" s="425"/>
      <c r="AI96" s="426"/>
      <c r="AJ96" s="424">
        <f>SUM(AJ95:AM95)</f>
        <v>0</v>
      </c>
      <c r="AK96" s="425"/>
      <c r="AL96" s="425"/>
      <c r="AM96" s="426"/>
      <c r="AN96" s="424">
        <f>SUM(AN95:AQ95)</f>
        <v>0</v>
      </c>
      <c r="AO96" s="425"/>
      <c r="AP96" s="425"/>
      <c r="AQ96" s="426"/>
      <c r="AU96" s="380"/>
      <c r="AV96" s="380"/>
      <c r="AW96" s="380"/>
      <c r="AX96" s="380"/>
      <c r="AY96" s="380"/>
      <c r="AZ96" s="380"/>
      <c r="BA96" s="380"/>
      <c r="BB96" s="52"/>
      <c r="BC96" s="52"/>
      <c r="BD96" s="52"/>
      <c r="BE96" s="52"/>
      <c r="BF96" s="52"/>
      <c r="BG96" s="52"/>
      <c r="BH96" s="52"/>
      <c r="BI96" s="52"/>
      <c r="BJ96" s="52"/>
      <c r="BK96" s="52"/>
      <c r="BL96" s="52"/>
      <c r="BM96" s="52"/>
      <c r="BN96" s="52"/>
      <c r="BO96" s="52"/>
      <c r="BP96" s="52"/>
      <c r="BQ96" s="52"/>
      <c r="BR96" s="52"/>
      <c r="BS96" s="52"/>
      <c r="BT96" s="52"/>
      <c r="BU96" s="52"/>
      <c r="BV96" s="52"/>
      <c r="BW96" s="52"/>
      <c r="BX96" s="52"/>
      <c r="BY96" s="52"/>
      <c r="BZ96" s="52"/>
      <c r="CA96" s="52"/>
      <c r="CB96" s="52"/>
    </row>
    <row r="97" spans="1:80" ht="18" customHeight="1" x14ac:dyDescent="0.25">
      <c r="A97" s="564" t="s">
        <v>47</v>
      </c>
      <c r="B97" s="483"/>
      <c r="C97" s="566"/>
      <c r="D97" s="438" t="s">
        <v>8</v>
      </c>
      <c r="E97" s="441" t="s">
        <v>9</v>
      </c>
      <c r="F97" s="415" t="s">
        <v>60</v>
      </c>
      <c r="G97" s="543" t="s">
        <v>6</v>
      </c>
      <c r="H97" s="432" t="s">
        <v>10</v>
      </c>
      <c r="I97" s="432" t="s">
        <v>11</v>
      </c>
      <c r="J97" s="432" t="s">
        <v>12</v>
      </c>
      <c r="K97" s="419" t="s">
        <v>55</v>
      </c>
      <c r="L97" s="395" t="s">
        <v>266</v>
      </c>
      <c r="M97" s="396"/>
      <c r="N97" s="396"/>
      <c r="O97" s="397"/>
      <c r="P97" s="395" t="s">
        <v>267</v>
      </c>
      <c r="Q97" s="396"/>
      <c r="R97" s="396"/>
      <c r="S97" s="397"/>
      <c r="T97" s="642" t="s">
        <v>268</v>
      </c>
      <c r="U97" s="643"/>
      <c r="V97" s="643"/>
      <c r="W97" s="644"/>
      <c r="X97" s="642" t="s">
        <v>269</v>
      </c>
      <c r="Y97" s="643"/>
      <c r="Z97" s="643"/>
      <c r="AA97" s="644"/>
      <c r="AB97" s="642" t="s">
        <v>270</v>
      </c>
      <c r="AC97" s="643"/>
      <c r="AD97" s="643"/>
      <c r="AE97" s="644"/>
      <c r="AF97" s="642" t="s">
        <v>271</v>
      </c>
      <c r="AG97" s="643"/>
      <c r="AH97" s="643"/>
      <c r="AI97" s="644"/>
      <c r="AJ97" s="642" t="s">
        <v>272</v>
      </c>
      <c r="AK97" s="643"/>
      <c r="AL97" s="643"/>
      <c r="AM97" s="644"/>
      <c r="AN97" s="395" t="s">
        <v>273</v>
      </c>
      <c r="AO97" s="396"/>
      <c r="AP97" s="396"/>
      <c r="AQ97" s="397"/>
      <c r="AU97" s="380"/>
      <c r="AV97" s="380"/>
      <c r="AW97" s="380"/>
      <c r="AX97" s="380"/>
      <c r="AY97" s="380"/>
      <c r="AZ97" s="380"/>
      <c r="BA97" s="380"/>
      <c r="BB97" s="52"/>
      <c r="BC97" s="52"/>
      <c r="BD97" s="52"/>
      <c r="BE97" s="52"/>
      <c r="BF97" s="52"/>
      <c r="BG97" s="52"/>
      <c r="BH97" s="52"/>
      <c r="BI97" s="52"/>
      <c r="BJ97" s="52"/>
      <c r="BK97" s="52"/>
      <c r="BL97" s="52"/>
      <c r="BM97" s="52"/>
      <c r="BN97" s="52"/>
      <c r="BO97" s="52"/>
      <c r="BP97" s="52"/>
      <c r="BQ97" s="52"/>
      <c r="BR97" s="52"/>
      <c r="BS97" s="52"/>
      <c r="BT97" s="52"/>
      <c r="BU97" s="52"/>
      <c r="BV97" s="52"/>
      <c r="BW97" s="52"/>
      <c r="BX97" s="52"/>
      <c r="BY97" s="52"/>
      <c r="BZ97" s="52"/>
      <c r="CA97" s="52"/>
      <c r="CB97" s="52"/>
    </row>
    <row r="98" spans="1:80" ht="18" customHeight="1" x14ac:dyDescent="0.25">
      <c r="A98" s="564"/>
      <c r="B98" s="483"/>
      <c r="C98" s="566"/>
      <c r="D98" s="439"/>
      <c r="E98" s="441"/>
      <c r="F98" s="443"/>
      <c r="G98" s="543"/>
      <c r="H98" s="432"/>
      <c r="I98" s="432"/>
      <c r="J98" s="432"/>
      <c r="K98" s="419"/>
      <c r="L98" s="417" t="s">
        <v>10</v>
      </c>
      <c r="M98" s="411" t="s">
        <v>11</v>
      </c>
      <c r="N98" s="413" t="s">
        <v>13</v>
      </c>
      <c r="O98" s="415" t="s">
        <v>58</v>
      </c>
      <c r="P98" s="417" t="s">
        <v>10</v>
      </c>
      <c r="Q98" s="411" t="s">
        <v>11</v>
      </c>
      <c r="R98" s="413" t="s">
        <v>13</v>
      </c>
      <c r="S98" s="415" t="s">
        <v>58</v>
      </c>
      <c r="T98" s="417" t="s">
        <v>10</v>
      </c>
      <c r="U98" s="411" t="s">
        <v>11</v>
      </c>
      <c r="V98" s="413" t="s">
        <v>13</v>
      </c>
      <c r="W98" s="415" t="s">
        <v>58</v>
      </c>
      <c r="X98" s="417" t="s">
        <v>10</v>
      </c>
      <c r="Y98" s="411" t="s">
        <v>11</v>
      </c>
      <c r="Z98" s="413" t="s">
        <v>13</v>
      </c>
      <c r="AA98" s="415" t="s">
        <v>58</v>
      </c>
      <c r="AB98" s="417" t="s">
        <v>10</v>
      </c>
      <c r="AC98" s="411" t="s">
        <v>11</v>
      </c>
      <c r="AD98" s="413" t="s">
        <v>13</v>
      </c>
      <c r="AE98" s="415" t="s">
        <v>58</v>
      </c>
      <c r="AF98" s="417" t="s">
        <v>10</v>
      </c>
      <c r="AG98" s="411" t="s">
        <v>11</v>
      </c>
      <c r="AH98" s="413" t="s">
        <v>13</v>
      </c>
      <c r="AI98" s="415" t="s">
        <v>58</v>
      </c>
      <c r="AJ98" s="417" t="s">
        <v>10</v>
      </c>
      <c r="AK98" s="411" t="s">
        <v>11</v>
      </c>
      <c r="AL98" s="413" t="s">
        <v>13</v>
      </c>
      <c r="AM98" s="415" t="s">
        <v>58</v>
      </c>
      <c r="AN98" s="417" t="s">
        <v>10</v>
      </c>
      <c r="AO98" s="411" t="s">
        <v>11</v>
      </c>
      <c r="AP98" s="413" t="s">
        <v>13</v>
      </c>
      <c r="AQ98" s="415" t="s">
        <v>58</v>
      </c>
      <c r="AU98" s="380"/>
      <c r="AV98" s="380"/>
      <c r="AW98" s="380"/>
      <c r="AX98" s="380"/>
      <c r="AY98" s="380"/>
      <c r="AZ98" s="380"/>
      <c r="BA98" s="380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</row>
    <row r="99" spans="1:80" ht="18" customHeight="1" thickBot="1" x14ac:dyDescent="0.3">
      <c r="A99" s="564"/>
      <c r="B99" s="483"/>
      <c r="C99" s="566"/>
      <c r="D99" s="440"/>
      <c r="E99" s="442"/>
      <c r="F99" s="416"/>
      <c r="G99" s="544"/>
      <c r="H99" s="433"/>
      <c r="I99" s="433"/>
      <c r="J99" s="433"/>
      <c r="K99" s="420"/>
      <c r="L99" s="418"/>
      <c r="M99" s="412"/>
      <c r="N99" s="414"/>
      <c r="O99" s="416"/>
      <c r="P99" s="418"/>
      <c r="Q99" s="412"/>
      <c r="R99" s="414"/>
      <c r="S99" s="416"/>
      <c r="T99" s="418"/>
      <c r="U99" s="412"/>
      <c r="V99" s="414"/>
      <c r="W99" s="416"/>
      <c r="X99" s="418"/>
      <c r="Y99" s="412"/>
      <c r="Z99" s="414"/>
      <c r="AA99" s="416"/>
      <c r="AB99" s="418"/>
      <c r="AC99" s="412"/>
      <c r="AD99" s="414"/>
      <c r="AE99" s="416"/>
      <c r="AF99" s="418"/>
      <c r="AG99" s="412"/>
      <c r="AH99" s="414"/>
      <c r="AI99" s="416"/>
      <c r="AJ99" s="418"/>
      <c r="AK99" s="412"/>
      <c r="AL99" s="414"/>
      <c r="AM99" s="416"/>
      <c r="AN99" s="418"/>
      <c r="AO99" s="412"/>
      <c r="AP99" s="414"/>
      <c r="AQ99" s="416"/>
    </row>
    <row r="100" spans="1:80" ht="18" customHeight="1" x14ac:dyDescent="0.25">
      <c r="A100" s="564"/>
      <c r="B100" s="483"/>
      <c r="C100" s="566"/>
      <c r="D100" s="640">
        <f t="shared" ref="D100:S100" si="13">SUM(D48+D95)</f>
        <v>4</v>
      </c>
      <c r="E100" s="639">
        <f t="shared" si="13"/>
        <v>19</v>
      </c>
      <c r="F100" s="639">
        <f t="shared" si="13"/>
        <v>38</v>
      </c>
      <c r="G100" s="641">
        <f t="shared" si="13"/>
        <v>336</v>
      </c>
      <c r="H100" s="639">
        <f t="shared" si="13"/>
        <v>168</v>
      </c>
      <c r="I100" s="639">
        <f t="shared" si="13"/>
        <v>64</v>
      </c>
      <c r="J100" s="639">
        <f t="shared" si="13"/>
        <v>104</v>
      </c>
      <c r="K100" s="639">
        <f t="shared" si="13"/>
        <v>0</v>
      </c>
      <c r="L100" s="127">
        <f t="shared" si="13"/>
        <v>56</v>
      </c>
      <c r="M100" s="128">
        <f t="shared" si="13"/>
        <v>32</v>
      </c>
      <c r="N100" s="128">
        <f t="shared" si="13"/>
        <v>8</v>
      </c>
      <c r="O100" s="129">
        <f t="shared" si="13"/>
        <v>0</v>
      </c>
      <c r="P100" s="127">
        <f t="shared" si="13"/>
        <v>48</v>
      </c>
      <c r="Q100" s="128">
        <f t="shared" si="13"/>
        <v>32</v>
      </c>
      <c r="R100" s="128">
        <f t="shared" si="13"/>
        <v>8</v>
      </c>
      <c r="S100" s="129">
        <f t="shared" si="13"/>
        <v>0</v>
      </c>
      <c r="T100" s="127">
        <f>SUM(T95,T53)</f>
        <v>24</v>
      </c>
      <c r="U100" s="128">
        <f>SUM(U95,U53)</f>
        <v>0</v>
      </c>
      <c r="V100" s="128">
        <f>SUM(V95,V53)</f>
        <v>32</v>
      </c>
      <c r="W100" s="129">
        <f>SUM(W95,W53)</f>
        <v>0</v>
      </c>
      <c r="X100" s="127">
        <f t="shared" ref="X100:AQ100" si="14">SUM(X48+X95)</f>
        <v>0</v>
      </c>
      <c r="Y100" s="128">
        <f t="shared" si="14"/>
        <v>0</v>
      </c>
      <c r="Z100" s="128">
        <f t="shared" si="14"/>
        <v>16</v>
      </c>
      <c r="AA100" s="129">
        <f t="shared" si="14"/>
        <v>0</v>
      </c>
      <c r="AB100" s="127">
        <f t="shared" si="14"/>
        <v>0</v>
      </c>
      <c r="AC100" s="128">
        <f t="shared" si="14"/>
        <v>0</v>
      </c>
      <c r="AD100" s="128">
        <f t="shared" si="14"/>
        <v>16</v>
      </c>
      <c r="AE100" s="129">
        <f t="shared" si="14"/>
        <v>0</v>
      </c>
      <c r="AF100" s="127">
        <f t="shared" si="14"/>
        <v>16</v>
      </c>
      <c r="AG100" s="128">
        <f t="shared" si="14"/>
        <v>0</v>
      </c>
      <c r="AH100" s="128">
        <f t="shared" si="14"/>
        <v>24</v>
      </c>
      <c r="AI100" s="129">
        <f t="shared" si="14"/>
        <v>0</v>
      </c>
      <c r="AJ100" s="127">
        <f t="shared" si="14"/>
        <v>0</v>
      </c>
      <c r="AK100" s="128">
        <f t="shared" si="14"/>
        <v>0</v>
      </c>
      <c r="AL100" s="128">
        <f t="shared" si="14"/>
        <v>0</v>
      </c>
      <c r="AM100" s="129">
        <f t="shared" si="14"/>
        <v>0</v>
      </c>
      <c r="AN100" s="127">
        <f t="shared" si="14"/>
        <v>24</v>
      </c>
      <c r="AO100" s="128">
        <f t="shared" si="14"/>
        <v>0</v>
      </c>
      <c r="AP100" s="128">
        <f t="shared" si="14"/>
        <v>0</v>
      </c>
      <c r="AQ100" s="130">
        <f t="shared" si="14"/>
        <v>0</v>
      </c>
      <c r="AS100" s="379" t="s">
        <v>62</v>
      </c>
    </row>
    <row r="101" spans="1:80" ht="18" customHeight="1" thickBot="1" x14ac:dyDescent="0.3">
      <c r="A101" s="564"/>
      <c r="B101" s="483"/>
      <c r="C101" s="566"/>
      <c r="D101" s="617"/>
      <c r="E101" s="515"/>
      <c r="F101" s="515"/>
      <c r="G101" s="618"/>
      <c r="H101" s="515"/>
      <c r="I101" s="515"/>
      <c r="J101" s="515"/>
      <c r="K101" s="515"/>
      <c r="L101" s="493">
        <f>SUM(L100:O100)</f>
        <v>96</v>
      </c>
      <c r="M101" s="494"/>
      <c r="N101" s="494"/>
      <c r="O101" s="631"/>
      <c r="P101" s="493">
        <f>SUM(P100:S100)</f>
        <v>88</v>
      </c>
      <c r="Q101" s="494"/>
      <c r="R101" s="494"/>
      <c r="S101" s="631"/>
      <c r="T101" s="408">
        <f>SUM(T100:W100)</f>
        <v>56</v>
      </c>
      <c r="U101" s="409"/>
      <c r="V101" s="409"/>
      <c r="W101" s="410"/>
      <c r="X101" s="493">
        <f>SUM(X100:AA100)</f>
        <v>16</v>
      </c>
      <c r="Y101" s="494"/>
      <c r="Z101" s="494"/>
      <c r="AA101" s="631"/>
      <c r="AB101" s="493">
        <f>SUM(AB100:AE100)</f>
        <v>16</v>
      </c>
      <c r="AC101" s="494"/>
      <c r="AD101" s="494"/>
      <c r="AE101" s="631"/>
      <c r="AF101" s="493">
        <f>SUM(AF100:AI100)</f>
        <v>40</v>
      </c>
      <c r="AG101" s="494"/>
      <c r="AH101" s="494"/>
      <c r="AI101" s="631"/>
      <c r="AJ101" s="493">
        <f>SUM(AJ100:AM100)</f>
        <v>0</v>
      </c>
      <c r="AK101" s="494"/>
      <c r="AL101" s="494"/>
      <c r="AM101" s="631"/>
      <c r="AN101" s="493">
        <f>SUM(AN100:AQ100)</f>
        <v>24</v>
      </c>
      <c r="AO101" s="494"/>
      <c r="AP101" s="494"/>
      <c r="AQ101" s="631"/>
      <c r="AS101" s="379">
        <f>SUM(L101:AQ101)</f>
        <v>336</v>
      </c>
    </row>
    <row r="102" spans="1:80" ht="18" customHeight="1" x14ac:dyDescent="0.25">
      <c r="A102" s="564"/>
      <c r="B102" s="483"/>
      <c r="C102" s="566"/>
      <c r="D102" s="479" t="s">
        <v>23</v>
      </c>
      <c r="E102" s="480"/>
      <c r="F102" s="481"/>
      <c r="G102" s="488" t="s">
        <v>24</v>
      </c>
      <c r="H102" s="428"/>
      <c r="I102" s="428"/>
      <c r="J102" s="428"/>
      <c r="K102" s="429"/>
      <c r="L102" s="405">
        <f>L55+2</f>
        <v>2</v>
      </c>
      <c r="M102" s="406"/>
      <c r="N102" s="406"/>
      <c r="O102" s="407"/>
      <c r="P102" s="405">
        <f>P55+2</f>
        <v>2</v>
      </c>
      <c r="Q102" s="406"/>
      <c r="R102" s="406"/>
      <c r="S102" s="407"/>
      <c r="T102" s="405">
        <f t="shared" ref="T102" si="15">T55</f>
        <v>0</v>
      </c>
      <c r="U102" s="406"/>
      <c r="V102" s="406"/>
      <c r="W102" s="407"/>
      <c r="X102" s="405">
        <f t="shared" ref="X102" si="16">X55</f>
        <v>0</v>
      </c>
      <c r="Y102" s="406"/>
      <c r="Z102" s="406"/>
      <c r="AA102" s="407"/>
      <c r="AB102" s="405">
        <f t="shared" ref="AB102" si="17">AB55</f>
        <v>0</v>
      </c>
      <c r="AC102" s="406"/>
      <c r="AD102" s="406"/>
      <c r="AE102" s="407"/>
      <c r="AF102" s="405">
        <f t="shared" ref="AF102" si="18">AF55</f>
        <v>0</v>
      </c>
      <c r="AG102" s="406"/>
      <c r="AH102" s="406"/>
      <c r="AI102" s="407"/>
      <c r="AJ102" s="405">
        <f t="shared" ref="AJ102" si="19">AJ55</f>
        <v>0</v>
      </c>
      <c r="AK102" s="406"/>
      <c r="AL102" s="406"/>
      <c r="AM102" s="407"/>
      <c r="AN102" s="405">
        <f t="shared" ref="AN102" si="20">AN55</f>
        <v>0</v>
      </c>
      <c r="AO102" s="406"/>
      <c r="AP102" s="406"/>
      <c r="AQ102" s="407"/>
      <c r="AS102" s="379">
        <f>SUM(L102:AQ102)</f>
        <v>4</v>
      </c>
    </row>
    <row r="103" spans="1:80" ht="18" customHeight="1" x14ac:dyDescent="0.25">
      <c r="A103" s="564"/>
      <c r="B103" s="483"/>
      <c r="C103" s="566"/>
      <c r="D103" s="482"/>
      <c r="E103" s="483"/>
      <c r="F103" s="484"/>
      <c r="G103" s="401" t="s">
        <v>25</v>
      </c>
      <c r="H103" s="402"/>
      <c r="I103" s="402"/>
      <c r="J103" s="402"/>
      <c r="K103" s="403"/>
      <c r="L103" s="398">
        <v>5</v>
      </c>
      <c r="M103" s="399"/>
      <c r="N103" s="399"/>
      <c r="O103" s="400"/>
      <c r="P103" s="398">
        <v>4</v>
      </c>
      <c r="Q103" s="399"/>
      <c r="R103" s="399"/>
      <c r="S103" s="400"/>
      <c r="T103" s="398">
        <f>T56+2</f>
        <v>4</v>
      </c>
      <c r="U103" s="399"/>
      <c r="V103" s="399"/>
      <c r="W103" s="400"/>
      <c r="X103" s="398">
        <f t="shared" ref="X103" si="21">X56</f>
        <v>1</v>
      </c>
      <c r="Y103" s="399"/>
      <c r="Z103" s="399"/>
      <c r="AA103" s="400"/>
      <c r="AB103" s="398">
        <f t="shared" ref="AB103" si="22">AB56</f>
        <v>1</v>
      </c>
      <c r="AC103" s="399"/>
      <c r="AD103" s="399"/>
      <c r="AE103" s="400"/>
      <c r="AF103" s="398">
        <f t="shared" ref="AF103" si="23">AF56</f>
        <v>2</v>
      </c>
      <c r="AG103" s="399"/>
      <c r="AH103" s="399"/>
      <c r="AI103" s="400"/>
      <c r="AJ103" s="398">
        <f t="shared" ref="AJ103" si="24">AJ56</f>
        <v>0</v>
      </c>
      <c r="AK103" s="399"/>
      <c r="AL103" s="399"/>
      <c r="AM103" s="400"/>
      <c r="AN103" s="398">
        <f t="shared" ref="AN103" si="25">AN56</f>
        <v>2</v>
      </c>
      <c r="AO103" s="399"/>
      <c r="AP103" s="399"/>
      <c r="AQ103" s="400"/>
      <c r="AS103" s="379">
        <f>SUM(L103:AQ103)</f>
        <v>19</v>
      </c>
    </row>
    <row r="104" spans="1:80" ht="18" customHeight="1" thickBot="1" x14ac:dyDescent="0.3">
      <c r="A104" s="564"/>
      <c r="B104" s="483"/>
      <c r="C104" s="566"/>
      <c r="D104" s="485"/>
      <c r="E104" s="486"/>
      <c r="F104" s="487"/>
      <c r="G104" s="401" t="s">
        <v>60</v>
      </c>
      <c r="H104" s="402"/>
      <c r="I104" s="402"/>
      <c r="J104" s="402"/>
      <c r="K104" s="403"/>
      <c r="L104" s="404">
        <f>L57+8+1+2+4</f>
        <v>15</v>
      </c>
      <c r="M104" s="404"/>
      <c r="N104" s="404"/>
      <c r="O104" s="404"/>
      <c r="P104" s="404">
        <f>P57+4+2+3</f>
        <v>9</v>
      </c>
      <c r="Q104" s="404"/>
      <c r="R104" s="404"/>
      <c r="S104" s="404"/>
      <c r="T104" s="404">
        <f>T57+4</f>
        <v>7</v>
      </c>
      <c r="U104" s="404"/>
      <c r="V104" s="404"/>
      <c r="W104" s="404"/>
      <c r="X104" s="404">
        <f t="shared" ref="X104" si="26">X57</f>
        <v>1</v>
      </c>
      <c r="Y104" s="404"/>
      <c r="Z104" s="404"/>
      <c r="AA104" s="404"/>
      <c r="AB104" s="404">
        <f t="shared" ref="AB104" si="27">AB57</f>
        <v>1</v>
      </c>
      <c r="AC104" s="404"/>
      <c r="AD104" s="404"/>
      <c r="AE104" s="404"/>
      <c r="AF104" s="404">
        <f t="shared" ref="AF104" si="28">AF57</f>
        <v>2</v>
      </c>
      <c r="AG104" s="404"/>
      <c r="AH104" s="404"/>
      <c r="AI104" s="404"/>
      <c r="AJ104" s="404">
        <f t="shared" ref="AJ104" si="29">AJ57</f>
        <v>0</v>
      </c>
      <c r="AK104" s="404"/>
      <c r="AL104" s="404"/>
      <c r="AM104" s="404"/>
      <c r="AN104" s="404">
        <f t="shared" ref="AN104" si="30">AN57</f>
        <v>3</v>
      </c>
      <c r="AO104" s="404"/>
      <c r="AP104" s="404"/>
      <c r="AQ104" s="404"/>
      <c r="AS104" s="379">
        <f>SUM(L104:AQ104)</f>
        <v>38</v>
      </c>
    </row>
    <row r="105" spans="1:80" ht="18" customHeight="1" x14ac:dyDescent="0.25">
      <c r="A105" s="131"/>
      <c r="B105" s="132"/>
      <c r="C105" s="132"/>
      <c r="D105" s="132"/>
      <c r="E105" s="132"/>
      <c r="F105" s="132"/>
      <c r="G105" s="132"/>
      <c r="H105" s="132"/>
      <c r="I105" s="132"/>
      <c r="J105" s="132"/>
      <c r="K105" s="132"/>
      <c r="L105" s="132"/>
      <c r="M105" s="132"/>
      <c r="N105" s="132"/>
      <c r="O105" s="132"/>
      <c r="P105" s="132"/>
      <c r="Q105" s="132"/>
      <c r="R105" s="132"/>
      <c r="S105" s="132"/>
      <c r="T105" s="132"/>
      <c r="U105" s="132"/>
      <c r="V105" s="132"/>
      <c r="W105" s="132"/>
      <c r="X105" s="132"/>
      <c r="Y105" s="133"/>
      <c r="Z105" s="132"/>
      <c r="AA105" s="132"/>
      <c r="AB105" s="132"/>
      <c r="AC105" s="132"/>
      <c r="AD105" s="5"/>
      <c r="AE105" s="6"/>
      <c r="AF105" s="134"/>
      <c r="AG105" s="132"/>
      <c r="AH105" s="132"/>
      <c r="AI105" s="132"/>
      <c r="AJ105" s="132"/>
      <c r="AK105" s="132"/>
      <c r="AL105" s="132"/>
      <c r="AM105" s="132"/>
      <c r="AN105" s="132"/>
      <c r="AO105" s="132"/>
      <c r="AP105" s="132"/>
      <c r="AQ105" s="135"/>
    </row>
    <row r="106" spans="1:80" ht="18" customHeight="1" x14ac:dyDescent="0.25">
      <c r="A106" s="136" t="s">
        <v>56</v>
      </c>
      <c r="B106" s="137"/>
      <c r="C106" s="137"/>
      <c r="D106" s="137"/>
      <c r="E106" s="137"/>
      <c r="F106" s="137"/>
      <c r="G106" s="137"/>
      <c r="AE106" s="4"/>
      <c r="AF106" s="472" t="str">
        <f>AF59</f>
        <v>Obowiązuje od roku akademickiego:  2020/2021</v>
      </c>
      <c r="AG106" s="473"/>
      <c r="AH106" s="473"/>
      <c r="AI106" s="473"/>
      <c r="AJ106" s="473"/>
      <c r="AK106" s="473"/>
      <c r="AL106" s="473"/>
      <c r="AM106" s="473"/>
      <c r="AN106" s="473"/>
      <c r="AO106" s="473"/>
      <c r="AP106" s="473"/>
      <c r="AQ106" s="474"/>
    </row>
    <row r="107" spans="1:80" ht="18" customHeight="1" x14ac:dyDescent="0.25">
      <c r="A107" s="138"/>
      <c r="B107" s="137" t="s">
        <v>275</v>
      </c>
      <c r="D107" s="139"/>
      <c r="E107" s="139"/>
      <c r="F107" s="139"/>
      <c r="G107" s="139"/>
      <c r="H107" s="139"/>
      <c r="I107" s="139"/>
      <c r="J107" s="139"/>
      <c r="K107" s="139"/>
      <c r="L107" s="139"/>
      <c r="M107" s="139"/>
      <c r="N107" s="139"/>
      <c r="O107" s="139"/>
      <c r="P107" s="139"/>
      <c r="Q107" s="140"/>
      <c r="R107" s="140"/>
      <c r="S107" s="140"/>
      <c r="T107" s="140"/>
      <c r="U107" s="140"/>
      <c r="V107" s="140"/>
      <c r="W107" s="140"/>
      <c r="X107" s="140"/>
      <c r="Y107" s="140"/>
      <c r="Z107" s="140"/>
      <c r="AA107" s="140"/>
      <c r="AB107" s="140"/>
      <c r="AC107" s="140"/>
      <c r="AE107" s="4"/>
      <c r="AF107" s="141"/>
      <c r="AG107" s="140"/>
      <c r="AH107" s="140"/>
      <c r="AI107" s="140"/>
      <c r="AO107" s="7"/>
      <c r="AP107" s="7"/>
      <c r="AQ107" s="142"/>
    </row>
    <row r="108" spans="1:80" ht="18" customHeight="1" x14ac:dyDescent="0.25">
      <c r="A108" s="138"/>
      <c r="B108" s="143" t="s">
        <v>321</v>
      </c>
      <c r="D108" s="139"/>
      <c r="E108" s="139"/>
      <c r="F108" s="139"/>
      <c r="G108" s="139"/>
      <c r="H108" s="139"/>
      <c r="I108" s="139"/>
      <c r="J108" s="139"/>
      <c r="K108" s="139"/>
      <c r="L108" s="139"/>
      <c r="M108" s="139"/>
      <c r="N108" s="139"/>
      <c r="O108" s="139"/>
      <c r="P108" s="139"/>
      <c r="Q108" s="140"/>
      <c r="R108" s="140"/>
      <c r="S108" s="140"/>
      <c r="T108" s="140"/>
      <c r="U108" s="140"/>
      <c r="V108" s="140"/>
      <c r="W108" s="140"/>
      <c r="X108" s="140"/>
      <c r="Y108" s="140"/>
      <c r="Z108" s="140"/>
      <c r="AA108" s="140"/>
      <c r="AB108" s="140"/>
      <c r="AC108" s="140"/>
      <c r="AE108" s="4"/>
      <c r="AF108" s="141"/>
      <c r="AG108" s="144" t="s">
        <v>26</v>
      </c>
      <c r="AH108" s="145"/>
      <c r="AI108" s="140"/>
      <c r="AO108" s="7"/>
      <c r="AP108" s="7"/>
      <c r="AQ108" s="142"/>
    </row>
    <row r="109" spans="1:80" ht="18" customHeight="1" x14ac:dyDescent="0.25">
      <c r="A109" s="138"/>
      <c r="B109" s="143" t="s">
        <v>276</v>
      </c>
      <c r="G109" s="139"/>
      <c r="H109" s="139"/>
      <c r="I109" s="139"/>
      <c r="J109" s="139"/>
      <c r="K109" s="139"/>
      <c r="L109" s="139"/>
      <c r="M109" s="139"/>
      <c r="N109" s="139"/>
      <c r="O109" s="139"/>
      <c r="P109" s="139"/>
      <c r="Q109" s="140"/>
      <c r="R109" s="140"/>
      <c r="S109" s="140"/>
      <c r="T109" s="140"/>
      <c r="U109" s="140"/>
      <c r="V109" s="140"/>
      <c r="W109" s="140"/>
      <c r="X109" s="140"/>
      <c r="Y109" s="140"/>
      <c r="Z109" s="140"/>
      <c r="AA109" s="140"/>
      <c r="AF109" s="146"/>
      <c r="AG109" s="147" t="s">
        <v>27</v>
      </c>
      <c r="AH109" s="147" t="s">
        <v>28</v>
      </c>
      <c r="AI109" s="145"/>
      <c r="AJ109" s="145"/>
      <c r="AK109" s="148"/>
      <c r="AN109" s="148"/>
      <c r="AO109" s="148"/>
      <c r="AP109" s="148"/>
      <c r="AQ109" s="4"/>
    </row>
    <row r="110" spans="1:80" ht="18" customHeight="1" x14ac:dyDescent="0.25">
      <c r="A110" s="138"/>
      <c r="B110" s="156" t="s">
        <v>322</v>
      </c>
      <c r="C110" s="351"/>
      <c r="D110" s="351"/>
      <c r="E110" s="139"/>
      <c r="F110" s="139"/>
      <c r="G110" s="139"/>
      <c r="H110" s="139"/>
      <c r="I110" s="149"/>
      <c r="J110" s="149"/>
      <c r="K110" s="149"/>
      <c r="L110" s="149"/>
      <c r="M110" s="149"/>
      <c r="N110" s="149"/>
      <c r="O110" s="149"/>
      <c r="P110" s="149"/>
      <c r="Q110" s="149"/>
      <c r="R110" s="150"/>
      <c r="S110" s="150"/>
      <c r="T110" s="150"/>
      <c r="U110" s="150"/>
      <c r="V110" s="150"/>
      <c r="W110" s="150"/>
      <c r="X110" s="150"/>
      <c r="Y110" s="150"/>
      <c r="AF110" s="146"/>
      <c r="AG110" s="147" t="s">
        <v>29</v>
      </c>
      <c r="AH110" s="147" t="s">
        <v>30</v>
      </c>
      <c r="AI110" s="151"/>
      <c r="AJ110" s="140"/>
      <c r="AQ110" s="152"/>
    </row>
    <row r="111" spans="1:80" ht="18" customHeight="1" x14ac:dyDescent="0.25">
      <c r="A111" s="138"/>
      <c r="B111" s="156" t="s">
        <v>314</v>
      </c>
      <c r="C111" s="351"/>
      <c r="D111" s="351"/>
      <c r="E111" s="351"/>
      <c r="F111" s="351"/>
      <c r="G111" s="351"/>
      <c r="H111" s="351"/>
      <c r="I111" s="139"/>
      <c r="J111" s="139"/>
      <c r="K111" s="139"/>
      <c r="L111" s="139"/>
      <c r="M111" s="153"/>
      <c r="N111" s="139"/>
      <c r="O111" s="139"/>
      <c r="P111" s="139"/>
      <c r="Q111" s="139"/>
      <c r="R111" s="139"/>
      <c r="S111" s="140"/>
      <c r="T111" s="140"/>
      <c r="U111" s="140"/>
      <c r="V111" s="140"/>
      <c r="W111" s="140"/>
      <c r="X111" s="140"/>
      <c r="Y111" s="140"/>
      <c r="AF111" s="146"/>
      <c r="AG111" s="147" t="s">
        <v>12</v>
      </c>
      <c r="AH111" s="154" t="s">
        <v>31</v>
      </c>
      <c r="AI111" s="155"/>
      <c r="AJ111" s="150"/>
      <c r="AQ111" s="4"/>
    </row>
    <row r="112" spans="1:80" ht="18" customHeight="1" x14ac:dyDescent="0.25">
      <c r="A112" s="138"/>
      <c r="B112" s="143" t="s">
        <v>315</v>
      </c>
      <c r="D112" s="139"/>
      <c r="E112" s="139"/>
      <c r="F112" s="139"/>
      <c r="G112" s="139"/>
      <c r="H112" s="139"/>
      <c r="I112" s="139"/>
      <c r="J112" s="139"/>
      <c r="K112" s="139"/>
      <c r="L112" s="139"/>
      <c r="M112" s="139"/>
      <c r="N112" s="139"/>
      <c r="O112" s="139"/>
      <c r="P112" s="139"/>
      <c r="Q112" s="140"/>
      <c r="R112" s="140"/>
      <c r="S112" s="140"/>
      <c r="T112" s="140"/>
      <c r="U112" s="140"/>
      <c r="V112" s="140"/>
      <c r="W112" s="140"/>
      <c r="X112" s="140"/>
      <c r="Y112" s="140"/>
      <c r="Z112" s="140"/>
      <c r="AA112" s="140"/>
      <c r="AE112" s="4"/>
      <c r="AF112" s="146"/>
      <c r="AG112" s="147" t="s">
        <v>32</v>
      </c>
      <c r="AH112" s="147" t="s">
        <v>33</v>
      </c>
      <c r="AI112" s="151"/>
      <c r="AJ112" s="140"/>
      <c r="AQ112" s="4"/>
    </row>
    <row r="113" spans="1:43" ht="18" customHeight="1" x14ac:dyDescent="0.25">
      <c r="A113" s="138"/>
      <c r="D113" s="139"/>
      <c r="E113" s="139"/>
      <c r="F113" s="139"/>
      <c r="G113" s="139"/>
      <c r="H113" s="139"/>
      <c r="I113" s="139"/>
      <c r="J113" s="139"/>
      <c r="K113" s="139"/>
      <c r="L113" s="139"/>
      <c r="M113" s="139"/>
      <c r="N113" s="139"/>
      <c r="O113" s="139"/>
      <c r="P113" s="139"/>
      <c r="Q113" s="140"/>
      <c r="R113" s="140"/>
      <c r="S113" s="140"/>
      <c r="T113" s="140"/>
      <c r="U113" s="140"/>
      <c r="V113" s="140"/>
      <c r="W113" s="140"/>
      <c r="X113" s="140"/>
      <c r="Y113" s="140"/>
      <c r="Z113" s="140"/>
      <c r="AA113" s="140"/>
      <c r="AE113" s="4"/>
      <c r="AF113" s="146"/>
      <c r="AG113" s="147" t="s">
        <v>34</v>
      </c>
      <c r="AH113" s="147" t="s">
        <v>35</v>
      </c>
      <c r="AI113" s="151"/>
      <c r="AJ113" s="140"/>
      <c r="AQ113" s="4"/>
    </row>
    <row r="114" spans="1:43" ht="18" customHeight="1" x14ac:dyDescent="0.25">
      <c r="A114" s="138"/>
      <c r="D114" s="139"/>
      <c r="E114" s="139"/>
      <c r="F114" s="139"/>
      <c r="G114" s="139"/>
      <c r="H114" s="139"/>
      <c r="I114" s="139"/>
      <c r="J114" s="139"/>
      <c r="K114" s="139"/>
      <c r="L114" s="139"/>
      <c r="M114" s="139"/>
      <c r="N114" s="139"/>
      <c r="O114" s="139"/>
      <c r="P114" s="139"/>
      <c r="Q114" s="140"/>
      <c r="R114" s="140"/>
      <c r="S114" s="140"/>
      <c r="T114" s="140"/>
      <c r="U114" s="140"/>
      <c r="V114" s="140"/>
      <c r="W114" s="140"/>
      <c r="X114" s="140"/>
      <c r="Y114" s="140"/>
      <c r="Z114" s="140"/>
      <c r="AA114" s="140"/>
      <c r="AE114" s="4"/>
      <c r="AF114" s="146"/>
      <c r="AG114" s="147" t="s">
        <v>36</v>
      </c>
      <c r="AH114" s="147" t="s">
        <v>37</v>
      </c>
      <c r="AI114" s="151"/>
      <c r="AJ114" s="140"/>
      <c r="AQ114" s="4"/>
    </row>
    <row r="115" spans="1:43" ht="18" customHeight="1" x14ac:dyDescent="0.25">
      <c r="A115" s="138"/>
      <c r="AE115" s="4"/>
      <c r="AF115" s="146"/>
      <c r="AG115" s="157"/>
      <c r="AH115" s="147" t="s">
        <v>59</v>
      </c>
      <c r="AI115" s="151"/>
      <c r="AJ115" s="140"/>
      <c r="AQ115" s="4"/>
    </row>
    <row r="116" spans="1:43" ht="18" customHeight="1" thickBot="1" x14ac:dyDescent="0.3">
      <c r="A116" s="158"/>
      <c r="B116" s="159"/>
      <c r="C116" s="160"/>
      <c r="D116" s="159"/>
      <c r="E116" s="161"/>
      <c r="F116" s="161"/>
      <c r="G116" s="161"/>
      <c r="H116" s="161"/>
      <c r="I116" s="161"/>
      <c r="J116" s="161"/>
      <c r="K116" s="159"/>
      <c r="L116" s="159"/>
      <c r="M116" s="159"/>
      <c r="N116" s="159"/>
      <c r="O116" s="159"/>
      <c r="P116" s="159"/>
      <c r="Q116" s="159"/>
      <c r="R116" s="159"/>
      <c r="S116" s="159"/>
      <c r="T116" s="159"/>
      <c r="U116" s="159"/>
      <c r="V116" s="159"/>
      <c r="W116" s="159"/>
      <c r="X116" s="159"/>
      <c r="Y116" s="54"/>
      <c r="Z116" s="162"/>
      <c r="AA116" s="162"/>
      <c r="AB116" s="162"/>
      <c r="AC116" s="162"/>
      <c r="AD116" s="54"/>
      <c r="AE116" s="3"/>
      <c r="AF116" s="475" t="s">
        <v>48</v>
      </c>
      <c r="AG116" s="476"/>
      <c r="AH116" s="477"/>
      <c r="AI116" s="477"/>
      <c r="AJ116" s="477"/>
      <c r="AK116" s="477"/>
      <c r="AL116" s="477"/>
      <c r="AM116" s="477"/>
      <c r="AN116" s="477"/>
      <c r="AO116" s="477"/>
      <c r="AP116" s="477"/>
      <c r="AQ116" s="478"/>
    </row>
    <row r="117" spans="1:43" ht="18" customHeight="1" x14ac:dyDescent="0.25">
      <c r="A117" s="549"/>
      <c r="B117" s="550"/>
      <c r="C117" s="551"/>
      <c r="D117" s="552" t="str">
        <f>D70</f>
        <v>PLAN  STUDIÓW  NR  VIII</v>
      </c>
      <c r="E117" s="553"/>
      <c r="F117" s="553"/>
      <c r="G117" s="553"/>
      <c r="H117" s="553"/>
      <c r="I117" s="553"/>
      <c r="J117" s="553"/>
      <c r="K117" s="553"/>
      <c r="L117" s="553"/>
      <c r="M117" s="553"/>
      <c r="N117" s="553"/>
      <c r="O117" s="553"/>
      <c r="P117" s="553"/>
      <c r="Q117" s="553"/>
      <c r="R117" s="553"/>
      <c r="S117" s="553"/>
      <c r="T117" s="553"/>
      <c r="U117" s="553"/>
      <c r="V117" s="553"/>
      <c r="W117" s="553"/>
      <c r="X117" s="553"/>
      <c r="Y117" s="553"/>
      <c r="Z117" s="553"/>
      <c r="AA117" s="553"/>
      <c r="AB117" s="554"/>
      <c r="AC117" s="554"/>
      <c r="AD117" s="554"/>
      <c r="AE117" s="555"/>
      <c r="AF117" s="55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7"/>
    </row>
    <row r="118" spans="1:43" ht="18" customHeight="1" x14ac:dyDescent="0.25">
      <c r="A118" s="545" t="s">
        <v>262</v>
      </c>
      <c r="B118" s="453"/>
      <c r="C118" s="454"/>
      <c r="D118" s="556"/>
      <c r="E118" s="557"/>
      <c r="F118" s="557"/>
      <c r="G118" s="557"/>
      <c r="H118" s="557"/>
      <c r="I118" s="557"/>
      <c r="J118" s="557"/>
      <c r="K118" s="557"/>
      <c r="L118" s="557"/>
      <c r="M118" s="557"/>
      <c r="N118" s="557"/>
      <c r="O118" s="557"/>
      <c r="P118" s="557"/>
      <c r="Q118" s="557"/>
      <c r="R118" s="557"/>
      <c r="S118" s="557"/>
      <c r="T118" s="557"/>
      <c r="U118" s="557"/>
      <c r="V118" s="557"/>
      <c r="W118" s="557"/>
      <c r="X118" s="557"/>
      <c r="Y118" s="557"/>
      <c r="Z118" s="557"/>
      <c r="AA118" s="557"/>
      <c r="AB118" s="558"/>
      <c r="AC118" s="558"/>
      <c r="AD118" s="558"/>
      <c r="AE118" s="559"/>
      <c r="AF118" s="58"/>
      <c r="AG118" s="59"/>
      <c r="AH118" s="59"/>
      <c r="AI118" s="59"/>
      <c r="AJ118" s="59"/>
      <c r="AK118" s="59"/>
      <c r="AL118" s="59"/>
      <c r="AM118" s="59"/>
      <c r="AN118" s="59"/>
      <c r="AO118" s="59"/>
      <c r="AP118" s="59"/>
      <c r="AQ118" s="60"/>
    </row>
    <row r="119" spans="1:43" ht="18" customHeight="1" x14ac:dyDescent="0.25">
      <c r="A119" s="545" t="s">
        <v>263</v>
      </c>
      <c r="B119" s="546"/>
      <c r="C119" s="547"/>
      <c r="D119" s="61"/>
      <c r="E119" s="62"/>
      <c r="F119" s="62"/>
      <c r="G119" s="62"/>
      <c r="H119" s="63"/>
      <c r="I119" s="62"/>
      <c r="J119" s="62"/>
      <c r="K119" s="62"/>
      <c r="L119" s="64"/>
      <c r="M119" s="65"/>
      <c r="N119" s="65"/>
      <c r="O119" s="65"/>
      <c r="P119" s="65"/>
      <c r="Q119" s="65"/>
      <c r="R119" s="65"/>
      <c r="S119" s="65"/>
      <c r="T119" s="65"/>
      <c r="U119" s="65"/>
      <c r="V119" s="65"/>
      <c r="W119" s="65"/>
      <c r="X119" s="65"/>
      <c r="Y119" s="65"/>
      <c r="Z119" s="65"/>
      <c r="AA119" s="65"/>
      <c r="AB119" s="66"/>
      <c r="AC119" s="66"/>
      <c r="AD119" s="66"/>
      <c r="AE119" s="66"/>
      <c r="AF119" s="58"/>
      <c r="AG119" s="59"/>
      <c r="AH119" s="59"/>
      <c r="AI119" s="59"/>
      <c r="AJ119" s="59"/>
      <c r="AK119" s="59"/>
      <c r="AL119" s="59"/>
      <c r="AM119" s="59"/>
      <c r="AN119" s="59"/>
      <c r="AO119" s="59"/>
      <c r="AP119" s="59"/>
      <c r="AQ119" s="60"/>
    </row>
    <row r="120" spans="1:43" ht="18" customHeight="1" x14ac:dyDescent="0.25">
      <c r="A120" s="545"/>
      <c r="B120" s="453"/>
      <c r="C120" s="454"/>
      <c r="D120" s="61" t="s">
        <v>110</v>
      </c>
      <c r="E120" s="62"/>
      <c r="F120" s="62"/>
      <c r="G120" s="62"/>
      <c r="H120" s="63" t="s">
        <v>204</v>
      </c>
      <c r="I120" s="62"/>
      <c r="J120" s="62"/>
      <c r="K120" s="62"/>
      <c r="L120" s="64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7"/>
      <c r="Z120" s="68"/>
      <c r="AA120" s="68"/>
      <c r="AB120" s="69"/>
      <c r="AC120" s="68"/>
      <c r="AD120" s="68"/>
      <c r="AE120" s="68"/>
      <c r="AF120" s="58"/>
      <c r="AG120" s="59"/>
      <c r="AH120" s="59"/>
      <c r="AI120" s="59"/>
      <c r="AJ120" s="59"/>
      <c r="AK120" s="59"/>
      <c r="AL120" s="59"/>
      <c r="AM120" s="59"/>
      <c r="AN120" s="59"/>
      <c r="AO120" s="59"/>
      <c r="AP120" s="59"/>
      <c r="AQ120" s="60"/>
    </row>
    <row r="121" spans="1:43" ht="18" customHeight="1" x14ac:dyDescent="0.25">
      <c r="A121" s="452" t="s">
        <v>61</v>
      </c>
      <c r="B121" s="453"/>
      <c r="C121" s="454"/>
      <c r="D121" s="68" t="s">
        <v>64</v>
      </c>
      <c r="E121" s="70"/>
      <c r="F121" s="70"/>
      <c r="G121" s="70"/>
      <c r="H121" s="67" t="s">
        <v>264</v>
      </c>
      <c r="I121" s="67"/>
      <c r="J121" s="69"/>
      <c r="K121" s="70"/>
      <c r="L121" s="67"/>
      <c r="M121" s="67"/>
      <c r="N121" s="67"/>
      <c r="O121" s="67"/>
      <c r="P121" s="67"/>
      <c r="Q121" s="67"/>
      <c r="R121" s="67"/>
      <c r="S121" s="67"/>
      <c r="T121" s="67"/>
      <c r="U121" s="67"/>
      <c r="V121" s="67"/>
      <c r="W121" s="67"/>
      <c r="X121" s="67"/>
      <c r="Y121" s="67"/>
      <c r="Z121" s="68"/>
      <c r="AA121" s="68"/>
      <c r="AB121" s="69"/>
      <c r="AC121" s="71"/>
      <c r="AD121" s="71"/>
      <c r="AE121" s="71"/>
      <c r="AF121" s="58"/>
      <c r="AG121" s="59"/>
      <c r="AH121" s="59"/>
      <c r="AI121" s="59"/>
      <c r="AJ121" s="59"/>
      <c r="AK121" s="59"/>
      <c r="AL121" s="59"/>
      <c r="AM121" s="59"/>
      <c r="AN121" s="59"/>
      <c r="AO121" s="59"/>
      <c r="AP121" s="59"/>
      <c r="AQ121" s="60"/>
    </row>
    <row r="122" spans="1:43" ht="18" customHeight="1" x14ac:dyDescent="0.25">
      <c r="A122" s="455" t="s">
        <v>102</v>
      </c>
      <c r="B122" s="456"/>
      <c r="C122" s="457"/>
      <c r="D122" s="68" t="s">
        <v>63</v>
      </c>
      <c r="E122" s="70"/>
      <c r="F122" s="70"/>
      <c r="G122" s="68"/>
      <c r="H122" s="67" t="s">
        <v>265</v>
      </c>
      <c r="I122" s="67"/>
      <c r="J122" s="69"/>
      <c r="K122" s="67"/>
      <c r="L122" s="67"/>
      <c r="M122" s="59"/>
      <c r="N122" s="70"/>
      <c r="O122" s="67"/>
      <c r="P122" s="67"/>
      <c r="Q122" s="67"/>
      <c r="R122" s="67"/>
      <c r="S122" s="67"/>
      <c r="T122" s="67"/>
      <c r="U122" s="67"/>
      <c r="V122" s="67"/>
      <c r="W122" s="67"/>
      <c r="X122" s="67"/>
      <c r="Y122" s="67"/>
      <c r="Z122" s="68"/>
      <c r="AA122" s="68"/>
      <c r="AB122" s="69"/>
      <c r="AC122" s="71"/>
      <c r="AD122" s="71"/>
      <c r="AE122" s="71"/>
      <c r="AF122" s="58"/>
      <c r="AG122" s="59"/>
      <c r="AH122" s="59"/>
      <c r="AI122" s="59"/>
      <c r="AJ122" s="59"/>
      <c r="AK122" s="59"/>
      <c r="AL122" s="59"/>
      <c r="AM122" s="59"/>
      <c r="AN122" s="59"/>
      <c r="AO122" s="59"/>
      <c r="AP122" s="59"/>
      <c r="AQ122" s="60"/>
    </row>
    <row r="123" spans="1:43" ht="18" customHeight="1" x14ac:dyDescent="0.25">
      <c r="A123" s="452" t="s">
        <v>57</v>
      </c>
      <c r="B123" s="453"/>
      <c r="C123" s="454"/>
      <c r="D123" s="68" t="s">
        <v>0</v>
      </c>
      <c r="E123" s="68"/>
      <c r="F123" s="68"/>
      <c r="G123" s="68"/>
      <c r="H123" s="67" t="s">
        <v>65</v>
      </c>
      <c r="I123" s="67"/>
      <c r="J123" s="69"/>
      <c r="K123" s="67"/>
      <c r="L123" s="67"/>
      <c r="M123" s="67"/>
      <c r="N123" s="70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8"/>
      <c r="AA123" s="68"/>
      <c r="AB123" s="69"/>
      <c r="AC123" s="68"/>
      <c r="AD123" s="68"/>
      <c r="AE123" s="68"/>
      <c r="AF123" s="58"/>
      <c r="AG123" s="59"/>
      <c r="AH123" s="59"/>
      <c r="AI123" s="59"/>
      <c r="AJ123" s="59"/>
      <c r="AK123" s="59"/>
      <c r="AL123" s="59"/>
      <c r="AM123" s="59"/>
      <c r="AN123" s="59"/>
      <c r="AO123" s="59"/>
      <c r="AP123" s="59"/>
      <c r="AQ123" s="60"/>
    </row>
    <row r="124" spans="1:43" ht="18" customHeight="1" x14ac:dyDescent="0.25">
      <c r="A124" s="72"/>
      <c r="B124" s="73"/>
      <c r="C124" s="74"/>
      <c r="D124" s="75"/>
      <c r="E124" s="68"/>
      <c r="F124" s="68"/>
      <c r="G124" s="68"/>
      <c r="H124" s="67"/>
      <c r="I124" s="67"/>
      <c r="J124" s="69"/>
      <c r="K124" s="67"/>
      <c r="L124" s="67"/>
      <c r="M124" s="67"/>
      <c r="N124" s="67"/>
      <c r="O124" s="67"/>
      <c r="P124" s="67"/>
      <c r="Q124" s="67"/>
      <c r="R124" s="67"/>
      <c r="S124" s="67"/>
      <c r="T124" s="67"/>
      <c r="U124" s="67"/>
      <c r="V124" s="67"/>
      <c r="W124" s="67"/>
      <c r="X124" s="67"/>
      <c r="Y124" s="67"/>
      <c r="Z124" s="68"/>
      <c r="AA124" s="68"/>
      <c r="AB124" s="69"/>
      <c r="AC124" s="68"/>
      <c r="AD124" s="68"/>
      <c r="AE124" s="68"/>
      <c r="AF124" s="458" t="s">
        <v>211</v>
      </c>
      <c r="AG124" s="459"/>
      <c r="AH124" s="459"/>
      <c r="AI124" s="459"/>
      <c r="AJ124" s="459"/>
      <c r="AK124" s="459"/>
      <c r="AL124" s="459"/>
      <c r="AM124" s="459"/>
      <c r="AN124" s="459"/>
      <c r="AO124" s="459"/>
      <c r="AP124" s="459"/>
      <c r="AQ124" s="460"/>
    </row>
    <row r="125" spans="1:43" ht="18" customHeight="1" x14ac:dyDescent="0.25">
      <c r="A125" s="72"/>
      <c r="B125" s="73"/>
      <c r="C125" s="74"/>
      <c r="D125" s="75"/>
      <c r="E125" s="68"/>
      <c r="F125" s="68"/>
      <c r="G125" s="68"/>
      <c r="H125" s="67"/>
      <c r="I125" s="67"/>
      <c r="J125" s="69"/>
      <c r="K125" s="67"/>
      <c r="L125" s="67"/>
      <c r="M125" s="67"/>
      <c r="N125" s="67"/>
      <c r="O125" s="67"/>
      <c r="P125" s="67"/>
      <c r="Q125" s="67"/>
      <c r="R125" s="67"/>
      <c r="S125" s="67"/>
      <c r="T125" s="67"/>
      <c r="U125" s="67"/>
      <c r="V125" s="67"/>
      <c r="W125" s="67"/>
      <c r="X125" s="67"/>
      <c r="Y125" s="67"/>
      <c r="Z125" s="68"/>
      <c r="AA125" s="68"/>
      <c r="AB125" s="69"/>
      <c r="AC125" s="68"/>
      <c r="AD125" s="68"/>
      <c r="AE125" s="68"/>
      <c r="AF125" s="458" t="s">
        <v>212</v>
      </c>
      <c r="AG125" s="459"/>
      <c r="AH125" s="459"/>
      <c r="AI125" s="459"/>
      <c r="AJ125" s="459"/>
      <c r="AK125" s="459"/>
      <c r="AL125" s="459"/>
      <c r="AM125" s="459"/>
      <c r="AN125" s="459"/>
      <c r="AO125" s="459"/>
      <c r="AP125" s="459"/>
      <c r="AQ125" s="460"/>
    </row>
    <row r="126" spans="1:43" ht="18" customHeight="1" thickBot="1" x14ac:dyDescent="0.3">
      <c r="A126" s="636"/>
      <c r="B126" s="637"/>
      <c r="C126" s="638"/>
      <c r="D126" s="76"/>
      <c r="E126" s="77"/>
      <c r="F126" s="77"/>
      <c r="G126" s="77"/>
      <c r="H126" s="77"/>
      <c r="I126" s="77"/>
      <c r="J126" s="77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9"/>
      <c r="AA126" s="79"/>
      <c r="AB126" s="77"/>
      <c r="AC126" s="80"/>
      <c r="AD126" s="80"/>
      <c r="AE126" s="80"/>
      <c r="AF126" s="81"/>
      <c r="AG126" s="82"/>
      <c r="AH126" s="82"/>
      <c r="AI126" s="82"/>
      <c r="AJ126" s="82"/>
      <c r="AK126" s="82"/>
      <c r="AL126" s="82"/>
      <c r="AM126" s="82"/>
      <c r="AN126" s="82"/>
      <c r="AO126" s="82"/>
      <c r="AP126" s="82"/>
      <c r="AQ126" s="83"/>
    </row>
    <row r="127" spans="1:43" ht="8.25" customHeight="1" thickBot="1" x14ac:dyDescent="0.3">
      <c r="A127" s="194"/>
      <c r="B127" s="194"/>
      <c r="C127" s="194"/>
      <c r="D127" s="84"/>
      <c r="E127" s="84"/>
      <c r="F127" s="84"/>
      <c r="G127" s="84"/>
      <c r="H127" s="84"/>
      <c r="I127" s="84"/>
      <c r="J127" s="84"/>
      <c r="K127" s="195"/>
      <c r="L127" s="195"/>
      <c r="M127" s="195"/>
      <c r="N127" s="195"/>
      <c r="O127" s="195"/>
      <c r="P127" s="195"/>
      <c r="Q127" s="195"/>
      <c r="R127" s="195"/>
      <c r="S127" s="195"/>
      <c r="T127" s="195"/>
      <c r="U127" s="195"/>
      <c r="V127" s="195"/>
      <c r="W127" s="195"/>
      <c r="X127" s="195"/>
      <c r="Y127" s="195"/>
      <c r="Z127" s="196"/>
      <c r="AA127" s="196"/>
      <c r="AB127" s="197"/>
      <c r="AC127" s="197"/>
      <c r="AD127" s="197"/>
      <c r="AE127" s="197"/>
      <c r="AF127" s="197"/>
      <c r="AG127" s="197"/>
      <c r="AH127" s="197"/>
      <c r="AI127" s="197"/>
      <c r="AJ127" s="197"/>
      <c r="AK127" s="197"/>
      <c r="AL127" s="197"/>
      <c r="AM127" s="197"/>
      <c r="AN127" s="197"/>
      <c r="AO127" s="197"/>
      <c r="AP127" s="84"/>
      <c r="AQ127" s="84"/>
    </row>
    <row r="128" spans="1:43" ht="18" customHeight="1" x14ac:dyDescent="0.25">
      <c r="A128" s="523" t="s">
        <v>39</v>
      </c>
      <c r="B128" s="526" t="s">
        <v>2</v>
      </c>
      <c r="C128" s="527"/>
      <c r="D128" s="532" t="s">
        <v>3</v>
      </c>
      <c r="E128" s="533"/>
      <c r="F128" s="534"/>
      <c r="G128" s="538" t="s">
        <v>4</v>
      </c>
      <c r="H128" s="539"/>
      <c r="I128" s="539"/>
      <c r="J128" s="539"/>
      <c r="K128" s="539"/>
      <c r="L128" s="538" t="s">
        <v>49</v>
      </c>
      <c r="M128" s="540"/>
      <c r="N128" s="540"/>
      <c r="O128" s="540"/>
      <c r="P128" s="540"/>
      <c r="Q128" s="540"/>
      <c r="R128" s="540"/>
      <c r="S128" s="540"/>
      <c r="T128" s="540"/>
      <c r="U128" s="540"/>
      <c r="V128" s="540"/>
      <c r="W128" s="540"/>
      <c r="X128" s="540"/>
      <c r="Y128" s="540"/>
      <c r="Z128" s="540"/>
      <c r="AA128" s="540"/>
      <c r="AB128" s="540"/>
      <c r="AC128" s="540"/>
      <c r="AD128" s="540"/>
      <c r="AE128" s="540"/>
      <c r="AF128" s="540"/>
      <c r="AG128" s="540"/>
      <c r="AH128" s="540"/>
      <c r="AI128" s="540"/>
      <c r="AJ128" s="540"/>
      <c r="AK128" s="540"/>
      <c r="AL128" s="540"/>
      <c r="AM128" s="540"/>
      <c r="AN128" s="540"/>
      <c r="AO128" s="540"/>
      <c r="AP128" s="540"/>
      <c r="AQ128" s="541"/>
    </row>
    <row r="129" spans="1:79" ht="18" customHeight="1" x14ac:dyDescent="0.25">
      <c r="A129" s="524"/>
      <c r="B129" s="528"/>
      <c r="C129" s="529"/>
      <c r="D129" s="535"/>
      <c r="E129" s="536"/>
      <c r="F129" s="537"/>
      <c r="G129" s="542" t="s">
        <v>6</v>
      </c>
      <c r="H129" s="432" t="s">
        <v>7</v>
      </c>
      <c r="I129" s="432"/>
      <c r="J129" s="432"/>
      <c r="K129" s="419"/>
      <c r="L129" s="470" t="s">
        <v>266</v>
      </c>
      <c r="M129" s="432"/>
      <c r="N129" s="432"/>
      <c r="O129" s="471"/>
      <c r="P129" s="470" t="s">
        <v>267</v>
      </c>
      <c r="Q129" s="432"/>
      <c r="R129" s="432"/>
      <c r="S129" s="471"/>
      <c r="T129" s="467" t="s">
        <v>268</v>
      </c>
      <c r="U129" s="468"/>
      <c r="V129" s="468"/>
      <c r="W129" s="469"/>
      <c r="X129" s="467" t="s">
        <v>269</v>
      </c>
      <c r="Y129" s="468"/>
      <c r="Z129" s="468"/>
      <c r="AA129" s="469"/>
      <c r="AB129" s="467" t="s">
        <v>270</v>
      </c>
      <c r="AC129" s="468"/>
      <c r="AD129" s="468"/>
      <c r="AE129" s="469"/>
      <c r="AF129" s="467" t="s">
        <v>271</v>
      </c>
      <c r="AG129" s="468"/>
      <c r="AH129" s="468"/>
      <c r="AI129" s="469"/>
      <c r="AJ129" s="467" t="s">
        <v>272</v>
      </c>
      <c r="AK129" s="468"/>
      <c r="AL129" s="468"/>
      <c r="AM129" s="469"/>
      <c r="AN129" s="470" t="s">
        <v>273</v>
      </c>
      <c r="AO129" s="432"/>
      <c r="AP129" s="432"/>
      <c r="AQ129" s="471"/>
    </row>
    <row r="130" spans="1:79" ht="18" customHeight="1" x14ac:dyDescent="0.25">
      <c r="A130" s="524"/>
      <c r="B130" s="528"/>
      <c r="C130" s="529"/>
      <c r="D130" s="461" t="s">
        <v>8</v>
      </c>
      <c r="E130" s="413" t="s">
        <v>9</v>
      </c>
      <c r="F130" s="464" t="s">
        <v>60</v>
      </c>
      <c r="G130" s="543"/>
      <c r="H130" s="432" t="s">
        <v>10</v>
      </c>
      <c r="I130" s="432" t="s">
        <v>11</v>
      </c>
      <c r="J130" s="432" t="s">
        <v>12</v>
      </c>
      <c r="K130" s="419" t="s">
        <v>55</v>
      </c>
      <c r="L130" s="421" t="s">
        <v>213</v>
      </c>
      <c r="M130" s="422"/>
      <c r="N130" s="422"/>
      <c r="O130" s="422"/>
      <c r="P130" s="422"/>
      <c r="Q130" s="422"/>
      <c r="R130" s="422"/>
      <c r="S130" s="422"/>
      <c r="T130" s="422"/>
      <c r="U130" s="422"/>
      <c r="V130" s="422"/>
      <c r="W130" s="422"/>
      <c r="X130" s="422"/>
      <c r="Y130" s="422"/>
      <c r="Z130" s="422"/>
      <c r="AA130" s="422"/>
      <c r="AB130" s="422"/>
      <c r="AC130" s="422"/>
      <c r="AD130" s="422"/>
      <c r="AE130" s="422"/>
      <c r="AF130" s="422"/>
      <c r="AG130" s="422"/>
      <c r="AH130" s="422"/>
      <c r="AI130" s="422"/>
      <c r="AJ130" s="422"/>
      <c r="AK130" s="422"/>
      <c r="AL130" s="422"/>
      <c r="AM130" s="422"/>
      <c r="AN130" s="422"/>
      <c r="AO130" s="422"/>
      <c r="AP130" s="422"/>
      <c r="AQ130" s="423"/>
    </row>
    <row r="131" spans="1:79" ht="18" customHeight="1" x14ac:dyDescent="0.25">
      <c r="A131" s="524"/>
      <c r="B131" s="528"/>
      <c r="C131" s="529"/>
      <c r="D131" s="461"/>
      <c r="E131" s="463"/>
      <c r="F131" s="465"/>
      <c r="G131" s="543"/>
      <c r="H131" s="432"/>
      <c r="I131" s="432"/>
      <c r="J131" s="432"/>
      <c r="K131" s="419"/>
      <c r="L131" s="417" t="s">
        <v>10</v>
      </c>
      <c r="M131" s="411" t="s">
        <v>11</v>
      </c>
      <c r="N131" s="413" t="s">
        <v>13</v>
      </c>
      <c r="O131" s="415" t="s">
        <v>58</v>
      </c>
      <c r="P131" s="417" t="s">
        <v>10</v>
      </c>
      <c r="Q131" s="411" t="s">
        <v>11</v>
      </c>
      <c r="R131" s="413" t="s">
        <v>13</v>
      </c>
      <c r="S131" s="415" t="s">
        <v>58</v>
      </c>
      <c r="T131" s="417" t="s">
        <v>10</v>
      </c>
      <c r="U131" s="411" t="s">
        <v>11</v>
      </c>
      <c r="V131" s="413" t="s">
        <v>13</v>
      </c>
      <c r="W131" s="415" t="s">
        <v>58</v>
      </c>
      <c r="X131" s="417" t="s">
        <v>10</v>
      </c>
      <c r="Y131" s="411" t="s">
        <v>11</v>
      </c>
      <c r="Z131" s="413" t="s">
        <v>13</v>
      </c>
      <c r="AA131" s="415" t="s">
        <v>58</v>
      </c>
      <c r="AB131" s="417" t="s">
        <v>10</v>
      </c>
      <c r="AC131" s="411" t="s">
        <v>11</v>
      </c>
      <c r="AD131" s="413" t="s">
        <v>13</v>
      </c>
      <c r="AE131" s="415" t="s">
        <v>58</v>
      </c>
      <c r="AF131" s="417" t="s">
        <v>10</v>
      </c>
      <c r="AG131" s="411" t="s">
        <v>11</v>
      </c>
      <c r="AH131" s="413" t="s">
        <v>13</v>
      </c>
      <c r="AI131" s="415" t="s">
        <v>58</v>
      </c>
      <c r="AJ131" s="417" t="s">
        <v>10</v>
      </c>
      <c r="AK131" s="411" t="s">
        <v>11</v>
      </c>
      <c r="AL131" s="413" t="s">
        <v>13</v>
      </c>
      <c r="AM131" s="415" t="s">
        <v>58</v>
      </c>
      <c r="AN131" s="417" t="s">
        <v>10</v>
      </c>
      <c r="AO131" s="411" t="s">
        <v>11</v>
      </c>
      <c r="AP131" s="413" t="s">
        <v>13</v>
      </c>
      <c r="AQ131" s="415" t="s">
        <v>58</v>
      </c>
    </row>
    <row r="132" spans="1:79" ht="18" customHeight="1" thickBot="1" x14ac:dyDescent="0.3">
      <c r="A132" s="525"/>
      <c r="B132" s="530"/>
      <c r="C132" s="531"/>
      <c r="D132" s="462"/>
      <c r="E132" s="414"/>
      <c r="F132" s="466"/>
      <c r="G132" s="544"/>
      <c r="H132" s="433"/>
      <c r="I132" s="433"/>
      <c r="J132" s="433"/>
      <c r="K132" s="420"/>
      <c r="L132" s="418"/>
      <c r="M132" s="412"/>
      <c r="N132" s="414"/>
      <c r="O132" s="416"/>
      <c r="P132" s="418"/>
      <c r="Q132" s="412"/>
      <c r="R132" s="414"/>
      <c r="S132" s="416"/>
      <c r="T132" s="418"/>
      <c r="U132" s="412"/>
      <c r="V132" s="414"/>
      <c r="W132" s="416"/>
      <c r="X132" s="418"/>
      <c r="Y132" s="412"/>
      <c r="Z132" s="414"/>
      <c r="AA132" s="416"/>
      <c r="AB132" s="418"/>
      <c r="AC132" s="412"/>
      <c r="AD132" s="414"/>
      <c r="AE132" s="416"/>
      <c r="AF132" s="418"/>
      <c r="AG132" s="412"/>
      <c r="AH132" s="414"/>
      <c r="AI132" s="416"/>
      <c r="AJ132" s="418"/>
      <c r="AK132" s="412"/>
      <c r="AL132" s="414"/>
      <c r="AM132" s="416"/>
      <c r="AN132" s="418"/>
      <c r="AO132" s="412"/>
      <c r="AP132" s="414"/>
      <c r="AQ132" s="416"/>
    </row>
    <row r="133" spans="1:79" s="7" customFormat="1" ht="18" customHeight="1" thickBot="1" x14ac:dyDescent="0.3">
      <c r="A133" s="198" t="s">
        <v>50</v>
      </c>
      <c r="B133" s="633" t="s">
        <v>51</v>
      </c>
      <c r="C133" s="633"/>
      <c r="D133" s="634"/>
      <c r="E133" s="634"/>
      <c r="F133" s="199"/>
      <c r="G133" s="199"/>
      <c r="H133" s="634"/>
      <c r="I133" s="634"/>
      <c r="J133" s="634"/>
      <c r="K133" s="634"/>
      <c r="L133" s="634"/>
      <c r="M133" s="634"/>
      <c r="N133" s="634"/>
      <c r="O133" s="634"/>
      <c r="P133" s="634"/>
      <c r="Q133" s="634"/>
      <c r="R133" s="634"/>
      <c r="S133" s="634"/>
      <c r="T133" s="634"/>
      <c r="U133" s="634"/>
      <c r="V133" s="634"/>
      <c r="W133" s="634"/>
      <c r="X133" s="634"/>
      <c r="Y133" s="634"/>
      <c r="Z133" s="634"/>
      <c r="AA133" s="634"/>
      <c r="AB133" s="634"/>
      <c r="AC133" s="634"/>
      <c r="AD133" s="634"/>
      <c r="AE133" s="634"/>
      <c r="AF133" s="634"/>
      <c r="AG133" s="634"/>
      <c r="AH133" s="634"/>
      <c r="AI133" s="634"/>
      <c r="AJ133" s="634"/>
      <c r="AK133" s="634"/>
      <c r="AL133" s="634"/>
      <c r="AM133" s="634"/>
      <c r="AN133" s="634"/>
      <c r="AO133" s="634"/>
      <c r="AP133" s="634"/>
      <c r="AQ133" s="635"/>
      <c r="AR133" s="383"/>
      <c r="AS133" s="383"/>
      <c r="AT133" s="383"/>
      <c r="AU133" s="379"/>
      <c r="AV133" s="379"/>
      <c r="AW133" s="379"/>
      <c r="AX133" s="379"/>
      <c r="AY133" s="379"/>
      <c r="AZ133" s="379"/>
      <c r="BA133" s="379"/>
      <c r="BB133" s="1"/>
      <c r="BC133" s="1"/>
    </row>
    <row r="134" spans="1:79" ht="18" customHeight="1" x14ac:dyDescent="0.25">
      <c r="A134" s="88" t="s">
        <v>16</v>
      </c>
      <c r="B134" s="164" t="s">
        <v>80</v>
      </c>
      <c r="C134" s="200"/>
      <c r="D134" s="201">
        <v>1</v>
      </c>
      <c r="E134" s="202">
        <v>1</v>
      </c>
      <c r="F134" s="91">
        <v>3</v>
      </c>
      <c r="G134" s="97">
        <f>SUM(H134:K134)</f>
        <v>32</v>
      </c>
      <c r="H134" s="93">
        <f>L134+P134+T134+X134+AB134+AF134+AJ134+AN134</f>
        <v>16</v>
      </c>
      <c r="I134" s="93">
        <f t="shared" ref="I134:K136" si="31">M134+Q134+U134+Y134+AC134+AG134+AK134+AO134</f>
        <v>0</v>
      </c>
      <c r="J134" s="93">
        <f t="shared" si="31"/>
        <v>0</v>
      </c>
      <c r="K134" s="93">
        <f t="shared" si="31"/>
        <v>16</v>
      </c>
      <c r="L134" s="183">
        <v>16</v>
      </c>
      <c r="M134" s="297">
        <v>0</v>
      </c>
      <c r="N134" s="297">
        <v>0</v>
      </c>
      <c r="O134" s="298">
        <v>16</v>
      </c>
      <c r="P134" s="299">
        <v>0</v>
      </c>
      <c r="Q134" s="297">
        <v>0</v>
      </c>
      <c r="R134" s="297">
        <v>0</v>
      </c>
      <c r="S134" s="300">
        <v>0</v>
      </c>
      <c r="T134" s="301">
        <v>0</v>
      </c>
      <c r="U134" s="297">
        <v>0</v>
      </c>
      <c r="V134" s="297">
        <v>0</v>
      </c>
      <c r="W134" s="298">
        <v>0</v>
      </c>
      <c r="X134" s="299">
        <v>0</v>
      </c>
      <c r="Y134" s="297">
        <v>0</v>
      </c>
      <c r="Z134" s="297">
        <v>0</v>
      </c>
      <c r="AA134" s="298">
        <v>0</v>
      </c>
      <c r="AB134" s="299">
        <v>0</v>
      </c>
      <c r="AC134" s="297">
        <v>0</v>
      </c>
      <c r="AD134" s="297">
        <v>0</v>
      </c>
      <c r="AE134" s="298">
        <v>0</v>
      </c>
      <c r="AF134" s="299">
        <v>0</v>
      </c>
      <c r="AG134" s="171">
        <v>0</v>
      </c>
      <c r="AH134" s="171">
        <v>0</v>
      </c>
      <c r="AI134" s="172">
        <v>0</v>
      </c>
      <c r="AJ134" s="174">
        <v>0</v>
      </c>
      <c r="AK134" s="171">
        <v>0</v>
      </c>
      <c r="AL134" s="171">
        <v>0</v>
      </c>
      <c r="AM134" s="172">
        <v>0</v>
      </c>
      <c r="AN134" s="174">
        <v>0</v>
      </c>
      <c r="AO134" s="171">
        <v>0</v>
      </c>
      <c r="AP134" s="171">
        <v>0</v>
      </c>
      <c r="AQ134" s="172">
        <v>0</v>
      </c>
      <c r="BB134" s="313"/>
      <c r="BD134" s="7"/>
    </row>
    <row r="135" spans="1:79" ht="18" customHeight="1" x14ac:dyDescent="0.25">
      <c r="A135" s="163" t="s">
        <v>17</v>
      </c>
      <c r="B135" s="331" t="s">
        <v>81</v>
      </c>
      <c r="C135" s="332"/>
      <c r="D135" s="203"/>
      <c r="E135" s="111">
        <v>2</v>
      </c>
      <c r="F135" s="112">
        <v>3</v>
      </c>
      <c r="G135" s="103">
        <f t="shared" ref="G135:G166" si="32">SUM(H135:K135)</f>
        <v>24</v>
      </c>
      <c r="H135" s="93">
        <f t="shared" ref="H135:K166" si="33">L135+P135+T135+X135+AB135+AF135+AJ135+AN135</f>
        <v>0</v>
      </c>
      <c r="I135" s="93">
        <f t="shared" si="31"/>
        <v>0</v>
      </c>
      <c r="J135" s="93">
        <f t="shared" si="31"/>
        <v>16</v>
      </c>
      <c r="K135" s="93">
        <f t="shared" si="31"/>
        <v>8</v>
      </c>
      <c r="L135" s="296">
        <v>0</v>
      </c>
      <c r="M135" s="302">
        <v>0</v>
      </c>
      <c r="N135" s="302"/>
      <c r="O135" s="303">
        <v>8</v>
      </c>
      <c r="P135" s="296">
        <v>0</v>
      </c>
      <c r="Q135" s="302">
        <v>0</v>
      </c>
      <c r="R135" s="302">
        <v>16</v>
      </c>
      <c r="S135" s="304">
        <v>0</v>
      </c>
      <c r="T135" s="296">
        <v>0</v>
      </c>
      <c r="U135" s="302">
        <v>0</v>
      </c>
      <c r="V135" s="302">
        <v>0</v>
      </c>
      <c r="W135" s="303">
        <v>0</v>
      </c>
      <c r="X135" s="305">
        <v>0</v>
      </c>
      <c r="Y135" s="302">
        <v>0</v>
      </c>
      <c r="Z135" s="302">
        <v>0</v>
      </c>
      <c r="AA135" s="303">
        <v>0</v>
      </c>
      <c r="AB135" s="296">
        <v>0</v>
      </c>
      <c r="AC135" s="302">
        <v>0</v>
      </c>
      <c r="AD135" s="302">
        <v>0</v>
      </c>
      <c r="AE135" s="303">
        <v>0</v>
      </c>
      <c r="AF135" s="305">
        <v>0</v>
      </c>
      <c r="AG135" s="178">
        <v>0</v>
      </c>
      <c r="AH135" s="178">
        <v>0</v>
      </c>
      <c r="AI135" s="204">
        <v>0</v>
      </c>
      <c r="AJ135" s="177">
        <v>0</v>
      </c>
      <c r="AK135" s="178">
        <v>0</v>
      </c>
      <c r="AL135" s="178">
        <v>0</v>
      </c>
      <c r="AM135" s="179">
        <v>0</v>
      </c>
      <c r="AN135" s="180">
        <v>0</v>
      </c>
      <c r="AO135" s="178">
        <v>0</v>
      </c>
      <c r="AP135" s="178">
        <v>0</v>
      </c>
      <c r="AQ135" s="179">
        <v>0</v>
      </c>
      <c r="BB135" s="313"/>
      <c r="BD135" s="7"/>
    </row>
    <row r="136" spans="1:79" s="2" customFormat="1" ht="18" customHeight="1" x14ac:dyDescent="0.25">
      <c r="A136" s="163" t="s">
        <v>18</v>
      </c>
      <c r="B136" s="331" t="s">
        <v>278</v>
      </c>
      <c r="C136" s="332"/>
      <c r="D136" s="205"/>
      <c r="E136" s="182">
        <v>2</v>
      </c>
      <c r="F136" s="168">
        <v>3</v>
      </c>
      <c r="G136" s="103">
        <f t="shared" si="32"/>
        <v>24</v>
      </c>
      <c r="H136" s="93">
        <f t="shared" si="33"/>
        <v>8</v>
      </c>
      <c r="I136" s="93">
        <f t="shared" si="31"/>
        <v>0</v>
      </c>
      <c r="J136" s="93">
        <f t="shared" si="31"/>
        <v>16</v>
      </c>
      <c r="K136" s="93">
        <f t="shared" si="31"/>
        <v>0</v>
      </c>
      <c r="L136" s="296">
        <v>0</v>
      </c>
      <c r="M136" s="302">
        <v>0</v>
      </c>
      <c r="N136" s="302">
        <v>0</v>
      </c>
      <c r="O136" s="303">
        <v>0</v>
      </c>
      <c r="P136" s="305"/>
      <c r="Q136" s="302">
        <v>0</v>
      </c>
      <c r="R136" s="302"/>
      <c r="S136" s="304">
        <v>0</v>
      </c>
      <c r="T136" s="296">
        <v>8</v>
      </c>
      <c r="U136" s="302">
        <v>0</v>
      </c>
      <c r="V136" s="302">
        <v>16</v>
      </c>
      <c r="W136" s="303">
        <v>0</v>
      </c>
      <c r="X136" s="305">
        <v>0</v>
      </c>
      <c r="Y136" s="302">
        <v>0</v>
      </c>
      <c r="Z136" s="302">
        <v>0</v>
      </c>
      <c r="AA136" s="303">
        <v>0</v>
      </c>
      <c r="AB136" s="305">
        <v>0</v>
      </c>
      <c r="AC136" s="302">
        <v>0</v>
      </c>
      <c r="AD136" s="302">
        <v>0</v>
      </c>
      <c r="AE136" s="303">
        <v>0</v>
      </c>
      <c r="AF136" s="305">
        <v>0</v>
      </c>
      <c r="AG136" s="178">
        <v>0</v>
      </c>
      <c r="AH136" s="178">
        <v>0</v>
      </c>
      <c r="AI136" s="179">
        <v>0</v>
      </c>
      <c r="AJ136" s="180">
        <v>0</v>
      </c>
      <c r="AK136" s="178">
        <v>0</v>
      </c>
      <c r="AL136" s="178">
        <v>0</v>
      </c>
      <c r="AM136" s="179">
        <v>0</v>
      </c>
      <c r="AN136" s="180">
        <v>0</v>
      </c>
      <c r="AO136" s="178">
        <v>0</v>
      </c>
      <c r="AP136" s="178">
        <v>0</v>
      </c>
      <c r="AQ136" s="179">
        <v>0</v>
      </c>
      <c r="AR136" s="381"/>
      <c r="AS136" s="381"/>
      <c r="AT136" s="381"/>
      <c r="AU136" s="379"/>
      <c r="AV136" s="379"/>
      <c r="AW136" s="379"/>
      <c r="AX136" s="379"/>
      <c r="AY136" s="379"/>
      <c r="AZ136" s="379"/>
      <c r="BA136" s="379"/>
      <c r="BB136" s="313"/>
      <c r="BC136" s="1"/>
      <c r="BD136" s="7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</row>
    <row r="137" spans="1:79" s="2" customFormat="1" ht="18" customHeight="1" x14ac:dyDescent="0.25">
      <c r="A137" s="163" t="s">
        <v>19</v>
      </c>
      <c r="B137" s="331" t="s">
        <v>242</v>
      </c>
      <c r="C137" s="332"/>
      <c r="D137" s="205"/>
      <c r="E137" s="182">
        <v>2</v>
      </c>
      <c r="F137" s="168">
        <v>2</v>
      </c>
      <c r="G137" s="103">
        <f t="shared" ref="G137:G164" si="34">SUM(H137:K137)</f>
        <v>16</v>
      </c>
      <c r="H137" s="93">
        <f t="shared" ref="H137:H164" si="35">L137+P137+T137+X137+AB137+AF137+AJ137+AN137</f>
        <v>8</v>
      </c>
      <c r="I137" s="93">
        <f t="shared" ref="I137:I164" si="36">M137+Q137+U137+Y137+AC137+AG137+AK137+AO137</f>
        <v>0</v>
      </c>
      <c r="J137" s="93">
        <f t="shared" ref="J137:J164" si="37">N137+R137+V137+Z137+AD137+AH137+AL137+AP137</f>
        <v>8</v>
      </c>
      <c r="K137" s="93">
        <f t="shared" ref="K137:K164" si="38">O137+S137+W137+AA137+AE137+AI137+AM137+AQ137</f>
        <v>0</v>
      </c>
      <c r="L137" s="296"/>
      <c r="M137" s="302"/>
      <c r="N137" s="302"/>
      <c r="O137" s="303"/>
      <c r="P137" s="305">
        <v>8</v>
      </c>
      <c r="Q137" s="302"/>
      <c r="R137" s="302">
        <v>8</v>
      </c>
      <c r="S137" s="304"/>
      <c r="T137" s="296"/>
      <c r="U137" s="302"/>
      <c r="V137" s="302"/>
      <c r="W137" s="303"/>
      <c r="X137" s="306"/>
      <c r="Y137" s="302"/>
      <c r="Z137" s="302"/>
      <c r="AA137" s="303"/>
      <c r="AB137" s="305"/>
      <c r="AC137" s="302"/>
      <c r="AD137" s="302"/>
      <c r="AE137" s="303"/>
      <c r="AF137" s="305"/>
      <c r="AG137" s="178"/>
      <c r="AH137" s="178"/>
      <c r="AI137" s="179"/>
      <c r="AJ137" s="180"/>
      <c r="AK137" s="178"/>
      <c r="AL137" s="178"/>
      <c r="AM137" s="179"/>
      <c r="AN137" s="180"/>
      <c r="AO137" s="178"/>
      <c r="AP137" s="178"/>
      <c r="AQ137" s="179"/>
      <c r="AR137" s="381"/>
      <c r="AS137" s="381"/>
      <c r="AT137" s="381"/>
      <c r="AU137" s="379"/>
      <c r="AV137" s="379"/>
      <c r="AW137" s="379"/>
      <c r="AX137" s="379"/>
      <c r="AY137" s="379"/>
      <c r="AZ137" s="379"/>
      <c r="BA137" s="379"/>
      <c r="BB137" s="313"/>
      <c r="BC137" s="1"/>
      <c r="BD137" s="7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</row>
    <row r="138" spans="1:79" s="2" customFormat="1" ht="18" customHeight="1" x14ac:dyDescent="0.25">
      <c r="A138" s="163" t="s">
        <v>20</v>
      </c>
      <c r="B138" s="331" t="s">
        <v>361</v>
      </c>
      <c r="C138" s="332"/>
      <c r="D138" s="205"/>
      <c r="E138" s="182">
        <v>1</v>
      </c>
      <c r="F138" s="168">
        <v>2</v>
      </c>
      <c r="G138" s="103">
        <f t="shared" si="34"/>
        <v>16</v>
      </c>
      <c r="H138" s="93">
        <f t="shared" si="35"/>
        <v>0</v>
      </c>
      <c r="I138" s="93">
        <f t="shared" si="36"/>
        <v>0</v>
      </c>
      <c r="J138" s="93">
        <f t="shared" si="37"/>
        <v>0</v>
      </c>
      <c r="K138" s="93">
        <f t="shared" si="38"/>
        <v>16</v>
      </c>
      <c r="L138" s="296"/>
      <c r="M138" s="302"/>
      <c r="N138" s="302"/>
      <c r="O138" s="303"/>
      <c r="P138" s="305"/>
      <c r="Q138" s="302"/>
      <c r="R138" s="302"/>
      <c r="S138" s="304"/>
      <c r="T138" s="296"/>
      <c r="U138" s="302"/>
      <c r="V138" s="302"/>
      <c r="W138" s="303"/>
      <c r="X138" s="306"/>
      <c r="Y138" s="302"/>
      <c r="Z138" s="302"/>
      <c r="AA138" s="303">
        <v>16</v>
      </c>
      <c r="AB138" s="305"/>
      <c r="AC138" s="302"/>
      <c r="AD138" s="302"/>
      <c r="AE138" s="303"/>
      <c r="AF138" s="305"/>
      <c r="AG138" s="178"/>
      <c r="AH138" s="178"/>
      <c r="AI138" s="179"/>
      <c r="AJ138" s="180"/>
      <c r="AK138" s="178"/>
      <c r="AL138" s="178"/>
      <c r="AM138" s="179"/>
      <c r="AN138" s="180"/>
      <c r="AO138" s="178"/>
      <c r="AP138" s="178"/>
      <c r="AQ138" s="179"/>
      <c r="AR138" s="381"/>
      <c r="AS138" s="381"/>
      <c r="AT138" s="381"/>
      <c r="AU138" s="379">
        <v>16</v>
      </c>
      <c r="AV138" s="379"/>
      <c r="AW138" s="379"/>
      <c r="AX138" s="379"/>
      <c r="AY138" s="379"/>
      <c r="AZ138" s="379"/>
      <c r="BA138" s="379"/>
      <c r="BB138" s="313"/>
      <c r="BC138" s="1"/>
      <c r="BD138" s="7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</row>
    <row r="139" spans="1:79" s="2" customFormat="1" ht="18" customHeight="1" x14ac:dyDescent="0.25">
      <c r="A139" s="163" t="s">
        <v>42</v>
      </c>
      <c r="B139" s="331" t="s">
        <v>237</v>
      </c>
      <c r="C139" s="332"/>
      <c r="D139" s="205"/>
      <c r="E139" s="182">
        <v>2</v>
      </c>
      <c r="F139" s="168">
        <v>2</v>
      </c>
      <c r="G139" s="103">
        <f t="shared" si="34"/>
        <v>24</v>
      </c>
      <c r="H139" s="93">
        <f t="shared" si="35"/>
        <v>8</v>
      </c>
      <c r="I139" s="93">
        <f t="shared" si="36"/>
        <v>0</v>
      </c>
      <c r="J139" s="93">
        <f t="shared" si="37"/>
        <v>16</v>
      </c>
      <c r="K139" s="93">
        <f t="shared" si="38"/>
        <v>0</v>
      </c>
      <c r="L139" s="296"/>
      <c r="M139" s="302"/>
      <c r="N139" s="302"/>
      <c r="O139" s="303"/>
      <c r="P139" s="305"/>
      <c r="Q139" s="302"/>
      <c r="R139" s="302"/>
      <c r="S139" s="304"/>
      <c r="T139" s="296"/>
      <c r="U139" s="302"/>
      <c r="V139" s="302"/>
      <c r="W139" s="303"/>
      <c r="X139" s="306"/>
      <c r="Y139" s="302"/>
      <c r="Z139" s="302"/>
      <c r="AA139" s="303"/>
      <c r="AB139" s="305">
        <v>8</v>
      </c>
      <c r="AC139" s="302"/>
      <c r="AD139" s="302">
        <v>16</v>
      </c>
      <c r="AE139" s="303"/>
      <c r="AF139" s="305"/>
      <c r="AG139" s="178"/>
      <c r="AH139" s="178"/>
      <c r="AI139" s="179"/>
      <c r="AJ139" s="180"/>
      <c r="AK139" s="178"/>
      <c r="AL139" s="178"/>
      <c r="AM139" s="179"/>
      <c r="AN139" s="180"/>
      <c r="AO139" s="178"/>
      <c r="AP139" s="178"/>
      <c r="AQ139" s="179"/>
      <c r="AR139" s="381"/>
      <c r="AS139" s="381"/>
      <c r="AT139" s="381"/>
      <c r="AU139" s="379">
        <v>24</v>
      </c>
      <c r="AV139" s="379"/>
      <c r="AW139" s="379"/>
      <c r="AX139" s="379"/>
      <c r="AY139" s="379"/>
      <c r="AZ139" s="379"/>
      <c r="BA139" s="379"/>
      <c r="BB139" s="313"/>
      <c r="BC139" s="1"/>
      <c r="BD139" s="7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</row>
    <row r="140" spans="1:79" ht="18" customHeight="1" x14ac:dyDescent="0.25">
      <c r="A140" s="163" t="s">
        <v>43</v>
      </c>
      <c r="B140" s="331" t="s">
        <v>254</v>
      </c>
      <c r="C140" s="332"/>
      <c r="D140" s="203"/>
      <c r="E140" s="111">
        <v>2</v>
      </c>
      <c r="F140" s="112">
        <v>5</v>
      </c>
      <c r="G140" s="103">
        <f t="shared" si="34"/>
        <v>32</v>
      </c>
      <c r="H140" s="93">
        <f t="shared" si="35"/>
        <v>16</v>
      </c>
      <c r="I140" s="93">
        <f t="shared" si="36"/>
        <v>0</v>
      </c>
      <c r="J140" s="93">
        <f t="shared" si="37"/>
        <v>16</v>
      </c>
      <c r="K140" s="93">
        <f t="shared" si="38"/>
        <v>0</v>
      </c>
      <c r="L140" s="296">
        <v>16</v>
      </c>
      <c r="M140" s="302">
        <v>0</v>
      </c>
      <c r="N140" s="302">
        <v>16</v>
      </c>
      <c r="O140" s="303">
        <v>0</v>
      </c>
      <c r="P140" s="305">
        <v>0</v>
      </c>
      <c r="Q140" s="302">
        <v>0</v>
      </c>
      <c r="R140" s="302">
        <v>0</v>
      </c>
      <c r="S140" s="304">
        <v>0</v>
      </c>
      <c r="T140" s="296">
        <v>0</v>
      </c>
      <c r="U140" s="302">
        <v>0</v>
      </c>
      <c r="V140" s="302">
        <v>0</v>
      </c>
      <c r="W140" s="303">
        <v>0</v>
      </c>
      <c r="X140" s="306">
        <v>0</v>
      </c>
      <c r="Y140" s="302">
        <v>0</v>
      </c>
      <c r="Z140" s="302">
        <v>0</v>
      </c>
      <c r="AA140" s="303">
        <v>0</v>
      </c>
      <c r="AB140" s="305">
        <v>0</v>
      </c>
      <c r="AC140" s="302">
        <v>0</v>
      </c>
      <c r="AD140" s="302">
        <v>0</v>
      </c>
      <c r="AE140" s="303">
        <v>0</v>
      </c>
      <c r="AF140" s="305">
        <v>0</v>
      </c>
      <c r="AG140" s="178">
        <v>0</v>
      </c>
      <c r="AH140" s="178">
        <v>0</v>
      </c>
      <c r="AI140" s="179">
        <v>0</v>
      </c>
      <c r="AJ140" s="177">
        <v>0</v>
      </c>
      <c r="AK140" s="178">
        <v>0</v>
      </c>
      <c r="AL140" s="178">
        <v>0</v>
      </c>
      <c r="AM140" s="179">
        <v>0</v>
      </c>
      <c r="AN140" s="177">
        <v>0</v>
      </c>
      <c r="AO140" s="178">
        <v>0</v>
      </c>
      <c r="AP140" s="178">
        <v>0</v>
      </c>
      <c r="AQ140" s="179">
        <v>0</v>
      </c>
      <c r="BB140" s="313"/>
      <c r="BD140" s="7"/>
    </row>
    <row r="141" spans="1:79" ht="18" customHeight="1" x14ac:dyDescent="0.25">
      <c r="A141" s="163" t="s">
        <v>44</v>
      </c>
      <c r="B141" s="331" t="s">
        <v>100</v>
      </c>
      <c r="C141" s="332"/>
      <c r="D141" s="205"/>
      <c r="E141" s="182">
        <v>2</v>
      </c>
      <c r="F141" s="168">
        <v>3</v>
      </c>
      <c r="G141" s="103">
        <f t="shared" si="34"/>
        <v>24</v>
      </c>
      <c r="H141" s="93">
        <f t="shared" si="35"/>
        <v>8</v>
      </c>
      <c r="I141" s="93">
        <f t="shared" si="36"/>
        <v>0</v>
      </c>
      <c r="J141" s="93">
        <f t="shared" si="37"/>
        <v>16</v>
      </c>
      <c r="K141" s="93">
        <f t="shared" si="38"/>
        <v>0</v>
      </c>
      <c r="L141" s="296">
        <v>0</v>
      </c>
      <c r="M141" s="302">
        <v>0</v>
      </c>
      <c r="N141" s="302">
        <v>0</v>
      </c>
      <c r="O141" s="303">
        <v>0</v>
      </c>
      <c r="P141" s="307">
        <v>8</v>
      </c>
      <c r="Q141" s="302">
        <v>0</v>
      </c>
      <c r="R141" s="302">
        <v>16</v>
      </c>
      <c r="S141" s="304">
        <v>0</v>
      </c>
      <c r="T141" s="296">
        <v>0</v>
      </c>
      <c r="U141" s="302">
        <v>0</v>
      </c>
      <c r="V141" s="302">
        <v>0</v>
      </c>
      <c r="W141" s="303">
        <v>0</v>
      </c>
      <c r="X141" s="305">
        <v>0</v>
      </c>
      <c r="Y141" s="302">
        <v>0</v>
      </c>
      <c r="Z141" s="302">
        <v>0</v>
      </c>
      <c r="AA141" s="303">
        <v>0</v>
      </c>
      <c r="AB141" s="305">
        <v>0</v>
      </c>
      <c r="AC141" s="302">
        <v>0</v>
      </c>
      <c r="AD141" s="302">
        <v>0</v>
      </c>
      <c r="AE141" s="303">
        <v>0</v>
      </c>
      <c r="AF141" s="305">
        <v>0</v>
      </c>
      <c r="AG141" s="178">
        <v>0</v>
      </c>
      <c r="AH141" s="178">
        <v>0</v>
      </c>
      <c r="AI141" s="179">
        <v>0</v>
      </c>
      <c r="AJ141" s="180">
        <v>0</v>
      </c>
      <c r="AK141" s="178">
        <v>0</v>
      </c>
      <c r="AL141" s="178">
        <v>0</v>
      </c>
      <c r="AM141" s="179">
        <v>0</v>
      </c>
      <c r="AN141" s="180">
        <v>0</v>
      </c>
      <c r="AO141" s="178">
        <v>0</v>
      </c>
      <c r="AP141" s="178">
        <v>0</v>
      </c>
      <c r="AQ141" s="179">
        <v>0</v>
      </c>
      <c r="AU141" s="379">
        <v>16</v>
      </c>
      <c r="BB141" s="313"/>
      <c r="BD141" s="7"/>
    </row>
    <row r="142" spans="1:79" ht="18" customHeight="1" x14ac:dyDescent="0.25">
      <c r="A142" s="163" t="s">
        <v>45</v>
      </c>
      <c r="B142" s="331" t="s">
        <v>362</v>
      </c>
      <c r="C142" s="332"/>
      <c r="D142" s="206">
        <v>2</v>
      </c>
      <c r="E142" s="207">
        <v>4</v>
      </c>
      <c r="F142" s="208">
        <v>10</v>
      </c>
      <c r="G142" s="103">
        <f t="shared" si="34"/>
        <v>64</v>
      </c>
      <c r="H142" s="93">
        <f t="shared" si="35"/>
        <v>24</v>
      </c>
      <c r="I142" s="93">
        <f t="shared" si="36"/>
        <v>8</v>
      </c>
      <c r="J142" s="93">
        <f t="shared" si="37"/>
        <v>8</v>
      </c>
      <c r="K142" s="93">
        <f t="shared" si="38"/>
        <v>24</v>
      </c>
      <c r="L142" s="308">
        <v>0</v>
      </c>
      <c r="M142" s="309">
        <v>0</v>
      </c>
      <c r="N142" s="309">
        <v>0</v>
      </c>
      <c r="O142" s="310">
        <v>0</v>
      </c>
      <c r="P142" s="183">
        <v>16</v>
      </c>
      <c r="Q142" s="309">
        <v>8</v>
      </c>
      <c r="R142" s="309">
        <v>0</v>
      </c>
      <c r="S142" s="312">
        <v>16</v>
      </c>
      <c r="T142" s="377">
        <v>8</v>
      </c>
      <c r="U142" s="309"/>
      <c r="V142" s="309">
        <v>8</v>
      </c>
      <c r="W142" s="310">
        <v>8</v>
      </c>
      <c r="X142" s="311"/>
      <c r="Y142" s="309">
        <v>0</v>
      </c>
      <c r="Z142" s="309">
        <v>0</v>
      </c>
      <c r="AA142" s="310"/>
      <c r="AB142" s="311">
        <v>0</v>
      </c>
      <c r="AC142" s="309">
        <v>0</v>
      </c>
      <c r="AD142" s="309">
        <v>0</v>
      </c>
      <c r="AE142" s="310">
        <v>0</v>
      </c>
      <c r="AF142" s="311">
        <v>0</v>
      </c>
      <c r="AG142" s="209">
        <v>0</v>
      </c>
      <c r="AH142" s="209">
        <v>0</v>
      </c>
      <c r="AI142" s="210">
        <v>0</v>
      </c>
      <c r="AJ142" s="211">
        <v>0</v>
      </c>
      <c r="AK142" s="209">
        <v>0</v>
      </c>
      <c r="AL142" s="209">
        <v>0</v>
      </c>
      <c r="AM142" s="210">
        <v>0</v>
      </c>
      <c r="AN142" s="211">
        <v>0</v>
      </c>
      <c r="AO142" s="209">
        <v>0</v>
      </c>
      <c r="AP142" s="209">
        <v>0</v>
      </c>
      <c r="AQ142" s="210">
        <v>0</v>
      </c>
      <c r="AU142" s="379">
        <v>64</v>
      </c>
      <c r="BB142" s="313"/>
      <c r="BD142" s="7"/>
    </row>
    <row r="143" spans="1:79" ht="18" customHeight="1" x14ac:dyDescent="0.25">
      <c r="A143" s="163" t="s">
        <v>46</v>
      </c>
      <c r="B143" s="331" t="s">
        <v>249</v>
      </c>
      <c r="C143" s="332"/>
      <c r="D143" s="206">
        <v>1</v>
      </c>
      <c r="E143" s="207">
        <v>1</v>
      </c>
      <c r="F143" s="208">
        <v>2</v>
      </c>
      <c r="G143" s="103">
        <f t="shared" si="34"/>
        <v>24</v>
      </c>
      <c r="H143" s="93">
        <f t="shared" si="35"/>
        <v>16</v>
      </c>
      <c r="I143" s="93">
        <f t="shared" si="36"/>
        <v>0</v>
      </c>
      <c r="J143" s="93">
        <f t="shared" si="37"/>
        <v>0</v>
      </c>
      <c r="K143" s="93">
        <f t="shared" si="38"/>
        <v>8</v>
      </c>
      <c r="L143" s="308"/>
      <c r="M143" s="309"/>
      <c r="N143" s="309"/>
      <c r="O143" s="310"/>
      <c r="P143" s="311"/>
      <c r="Q143" s="309"/>
      <c r="R143" s="309"/>
      <c r="S143" s="312"/>
      <c r="T143" s="308"/>
      <c r="U143" s="309"/>
      <c r="V143" s="309"/>
      <c r="W143" s="310"/>
      <c r="X143" s="311"/>
      <c r="Y143" s="309"/>
      <c r="Z143" s="309"/>
      <c r="AA143" s="310"/>
      <c r="AB143" s="311"/>
      <c r="AC143" s="309"/>
      <c r="AD143" s="309"/>
      <c r="AE143" s="310"/>
      <c r="AF143" s="311"/>
      <c r="AG143" s="209"/>
      <c r="AH143" s="209"/>
      <c r="AI143" s="210"/>
      <c r="AJ143" s="183">
        <v>16</v>
      </c>
      <c r="AK143" s="209"/>
      <c r="AL143" s="209"/>
      <c r="AM143" s="210">
        <v>8</v>
      </c>
      <c r="AN143" s="211"/>
      <c r="AO143" s="209"/>
      <c r="AP143" s="209"/>
      <c r="AQ143" s="210"/>
      <c r="AU143" s="379">
        <v>24</v>
      </c>
      <c r="BB143" s="313"/>
      <c r="BD143" s="7"/>
    </row>
    <row r="144" spans="1:79" ht="18" customHeight="1" x14ac:dyDescent="0.25">
      <c r="A144" s="163" t="s">
        <v>66</v>
      </c>
      <c r="B144" s="331" t="s">
        <v>83</v>
      </c>
      <c r="C144" s="332"/>
      <c r="D144" s="206">
        <v>2</v>
      </c>
      <c r="E144" s="207">
        <v>4</v>
      </c>
      <c r="F144" s="208">
        <v>10</v>
      </c>
      <c r="G144" s="103">
        <f t="shared" si="34"/>
        <v>64</v>
      </c>
      <c r="H144" s="93">
        <f t="shared" si="35"/>
        <v>24</v>
      </c>
      <c r="I144" s="93">
        <f t="shared" si="36"/>
        <v>0</v>
      </c>
      <c r="J144" s="93">
        <f t="shared" si="37"/>
        <v>16</v>
      </c>
      <c r="K144" s="93">
        <f t="shared" si="38"/>
        <v>24</v>
      </c>
      <c r="L144" s="308">
        <v>0</v>
      </c>
      <c r="M144" s="309">
        <v>0</v>
      </c>
      <c r="N144" s="309">
        <v>0</v>
      </c>
      <c r="O144" s="310">
        <v>0</v>
      </c>
      <c r="P144" s="311">
        <v>0</v>
      </c>
      <c r="Q144" s="309">
        <v>0</v>
      </c>
      <c r="R144" s="309">
        <v>0</v>
      </c>
      <c r="S144" s="312">
        <v>0</v>
      </c>
      <c r="T144" s="308">
        <v>0</v>
      </c>
      <c r="U144" s="309">
        <v>0</v>
      </c>
      <c r="V144" s="309">
        <v>0</v>
      </c>
      <c r="W144" s="310">
        <v>0</v>
      </c>
      <c r="X144" s="183">
        <v>16</v>
      </c>
      <c r="Y144" s="309">
        <v>0</v>
      </c>
      <c r="Z144" s="309">
        <v>8</v>
      </c>
      <c r="AA144" s="310">
        <v>16</v>
      </c>
      <c r="AB144" s="183">
        <v>8</v>
      </c>
      <c r="AC144" s="309">
        <v>0</v>
      </c>
      <c r="AD144" s="309">
        <v>8</v>
      </c>
      <c r="AE144" s="310">
        <v>8</v>
      </c>
      <c r="AF144" s="311">
        <v>0</v>
      </c>
      <c r="AG144" s="209">
        <v>0</v>
      </c>
      <c r="AH144" s="209">
        <v>0</v>
      </c>
      <c r="AI144" s="210">
        <v>0</v>
      </c>
      <c r="AJ144" s="211">
        <v>0</v>
      </c>
      <c r="AK144" s="209">
        <v>0</v>
      </c>
      <c r="AL144" s="209">
        <v>0</v>
      </c>
      <c r="AM144" s="210">
        <v>0</v>
      </c>
      <c r="AN144" s="211">
        <v>0</v>
      </c>
      <c r="AO144" s="209">
        <v>0</v>
      </c>
      <c r="AP144" s="209">
        <v>0</v>
      </c>
      <c r="AQ144" s="210">
        <v>0</v>
      </c>
      <c r="AU144" s="379">
        <v>64</v>
      </c>
      <c r="BB144" s="313"/>
      <c r="BD144" s="7"/>
    </row>
    <row r="145" spans="1:56" ht="18" customHeight="1" x14ac:dyDescent="0.25">
      <c r="A145" s="163" t="s">
        <v>67</v>
      </c>
      <c r="B145" s="331" t="s">
        <v>84</v>
      </c>
      <c r="C145" s="332"/>
      <c r="D145" s="205">
        <v>2</v>
      </c>
      <c r="E145" s="182">
        <v>4</v>
      </c>
      <c r="F145" s="112">
        <v>10</v>
      </c>
      <c r="G145" s="103">
        <f t="shared" si="34"/>
        <v>64</v>
      </c>
      <c r="H145" s="93">
        <f t="shared" si="35"/>
        <v>32</v>
      </c>
      <c r="I145" s="93">
        <f t="shared" si="36"/>
        <v>8</v>
      </c>
      <c r="J145" s="93">
        <f t="shared" si="37"/>
        <v>0</v>
      </c>
      <c r="K145" s="93">
        <f t="shared" si="38"/>
        <v>24</v>
      </c>
      <c r="L145" s="296">
        <v>0</v>
      </c>
      <c r="M145" s="302">
        <v>0</v>
      </c>
      <c r="N145" s="302">
        <v>0</v>
      </c>
      <c r="O145" s="303">
        <v>0</v>
      </c>
      <c r="P145" s="305">
        <v>8</v>
      </c>
      <c r="Q145" s="302">
        <v>0</v>
      </c>
      <c r="R145" s="302">
        <v>0</v>
      </c>
      <c r="S145" s="304">
        <v>0</v>
      </c>
      <c r="T145" s="377">
        <v>8</v>
      </c>
      <c r="U145" s="302">
        <v>8</v>
      </c>
      <c r="V145" s="302">
        <v>0</v>
      </c>
      <c r="W145" s="303">
        <v>16</v>
      </c>
      <c r="X145" s="183">
        <v>16</v>
      </c>
      <c r="Y145" s="302">
        <v>0</v>
      </c>
      <c r="Z145" s="302">
        <v>0</v>
      </c>
      <c r="AA145" s="303">
        <v>8</v>
      </c>
      <c r="AB145" s="305">
        <v>0</v>
      </c>
      <c r="AC145" s="302">
        <v>0</v>
      </c>
      <c r="AD145" s="302">
        <v>0</v>
      </c>
      <c r="AE145" s="303">
        <v>0</v>
      </c>
      <c r="AF145" s="305">
        <v>0</v>
      </c>
      <c r="AG145" s="178">
        <v>0</v>
      </c>
      <c r="AH145" s="178">
        <v>0</v>
      </c>
      <c r="AI145" s="179">
        <v>0</v>
      </c>
      <c r="AJ145" s="180">
        <v>0</v>
      </c>
      <c r="AK145" s="178">
        <v>0</v>
      </c>
      <c r="AL145" s="178">
        <v>0</v>
      </c>
      <c r="AM145" s="179">
        <v>0</v>
      </c>
      <c r="AN145" s="180">
        <v>0</v>
      </c>
      <c r="AO145" s="178">
        <v>0</v>
      </c>
      <c r="AP145" s="178">
        <v>0</v>
      </c>
      <c r="AQ145" s="179">
        <v>0</v>
      </c>
      <c r="BB145" s="313"/>
      <c r="BD145" s="7"/>
    </row>
    <row r="146" spans="1:56" ht="18" customHeight="1" x14ac:dyDescent="0.25">
      <c r="A146" s="163" t="s">
        <v>68</v>
      </c>
      <c r="B146" s="331" t="s">
        <v>105</v>
      </c>
      <c r="C146" s="332"/>
      <c r="D146" s="205">
        <v>1</v>
      </c>
      <c r="E146" s="182">
        <v>1</v>
      </c>
      <c r="F146" s="112">
        <v>6</v>
      </c>
      <c r="G146" s="103">
        <f t="shared" si="34"/>
        <v>32</v>
      </c>
      <c r="H146" s="93">
        <f t="shared" si="35"/>
        <v>16</v>
      </c>
      <c r="I146" s="93">
        <f t="shared" si="36"/>
        <v>0</v>
      </c>
      <c r="J146" s="93">
        <f t="shared" si="37"/>
        <v>16</v>
      </c>
      <c r="K146" s="93">
        <f t="shared" si="38"/>
        <v>0</v>
      </c>
      <c r="L146" s="296">
        <v>0</v>
      </c>
      <c r="M146" s="302">
        <v>0</v>
      </c>
      <c r="N146" s="302">
        <v>0</v>
      </c>
      <c r="O146" s="303">
        <v>0</v>
      </c>
      <c r="P146" s="305">
        <v>0</v>
      </c>
      <c r="Q146" s="302">
        <v>0</v>
      </c>
      <c r="R146" s="302">
        <v>0</v>
      </c>
      <c r="S146" s="304">
        <v>0</v>
      </c>
      <c r="T146" s="296"/>
      <c r="U146" s="302">
        <v>0</v>
      </c>
      <c r="V146" s="302"/>
      <c r="W146" s="303">
        <v>0</v>
      </c>
      <c r="X146" s="183">
        <v>16</v>
      </c>
      <c r="Y146" s="302">
        <v>0</v>
      </c>
      <c r="Z146" s="302">
        <v>16</v>
      </c>
      <c r="AA146" s="303">
        <v>0</v>
      </c>
      <c r="AB146" s="305">
        <v>0</v>
      </c>
      <c r="AC146" s="302">
        <v>0</v>
      </c>
      <c r="AD146" s="302">
        <v>0</v>
      </c>
      <c r="AE146" s="303">
        <v>0</v>
      </c>
      <c r="AF146" s="305">
        <v>0</v>
      </c>
      <c r="AG146" s="178">
        <v>0</v>
      </c>
      <c r="AH146" s="178">
        <v>0</v>
      </c>
      <c r="AI146" s="179">
        <v>0</v>
      </c>
      <c r="AJ146" s="180">
        <v>0</v>
      </c>
      <c r="AK146" s="178">
        <v>0</v>
      </c>
      <c r="AL146" s="178">
        <v>0</v>
      </c>
      <c r="AM146" s="179">
        <v>0</v>
      </c>
      <c r="AN146" s="180">
        <v>0</v>
      </c>
      <c r="AO146" s="178">
        <v>0</v>
      </c>
      <c r="AP146" s="178">
        <v>0</v>
      </c>
      <c r="AQ146" s="179">
        <v>0</v>
      </c>
      <c r="BB146" s="313"/>
      <c r="BD146" s="7"/>
    </row>
    <row r="147" spans="1:56" ht="18" customHeight="1" x14ac:dyDescent="0.25">
      <c r="A147" s="163" t="s">
        <v>69</v>
      </c>
      <c r="B147" s="331" t="s">
        <v>85</v>
      </c>
      <c r="C147" s="332"/>
      <c r="D147" s="205">
        <v>1</v>
      </c>
      <c r="E147" s="182">
        <v>1</v>
      </c>
      <c r="F147" s="112">
        <v>4</v>
      </c>
      <c r="G147" s="103">
        <f t="shared" si="34"/>
        <v>24</v>
      </c>
      <c r="H147" s="93">
        <f t="shared" si="35"/>
        <v>8</v>
      </c>
      <c r="I147" s="93">
        <f t="shared" si="36"/>
        <v>0</v>
      </c>
      <c r="J147" s="93">
        <f t="shared" si="37"/>
        <v>0</v>
      </c>
      <c r="K147" s="93">
        <f t="shared" si="38"/>
        <v>16</v>
      </c>
      <c r="L147" s="296">
        <v>0</v>
      </c>
      <c r="M147" s="302">
        <v>0</v>
      </c>
      <c r="N147" s="302">
        <v>0</v>
      </c>
      <c r="O147" s="303">
        <v>0</v>
      </c>
      <c r="P147" s="305">
        <v>0</v>
      </c>
      <c r="Q147" s="302">
        <v>0</v>
      </c>
      <c r="R147" s="302">
        <v>0</v>
      </c>
      <c r="S147" s="304">
        <v>0</v>
      </c>
      <c r="T147" s="296">
        <v>0</v>
      </c>
      <c r="U147" s="302">
        <v>0</v>
      </c>
      <c r="V147" s="302">
        <v>0</v>
      </c>
      <c r="W147" s="303">
        <v>0</v>
      </c>
      <c r="X147" s="305"/>
      <c r="Y147" s="302">
        <v>0</v>
      </c>
      <c r="Z147" s="302">
        <v>0</v>
      </c>
      <c r="AA147" s="303"/>
      <c r="AB147" s="183">
        <v>8</v>
      </c>
      <c r="AC147" s="302">
        <v>0</v>
      </c>
      <c r="AD147" s="302">
        <v>0</v>
      </c>
      <c r="AE147" s="303">
        <v>16</v>
      </c>
      <c r="AF147" s="305">
        <v>0</v>
      </c>
      <c r="AG147" s="178">
        <v>0</v>
      </c>
      <c r="AH147" s="178">
        <v>0</v>
      </c>
      <c r="AI147" s="179">
        <v>0</v>
      </c>
      <c r="AJ147" s="107">
        <v>0</v>
      </c>
      <c r="AK147" s="104">
        <v>0</v>
      </c>
      <c r="AL147" s="104">
        <v>0</v>
      </c>
      <c r="AM147" s="106">
        <v>0</v>
      </c>
      <c r="AN147" s="180">
        <v>0</v>
      </c>
      <c r="AO147" s="178">
        <v>0</v>
      </c>
      <c r="AP147" s="178">
        <v>0</v>
      </c>
      <c r="AQ147" s="179">
        <v>0</v>
      </c>
      <c r="BB147" s="313"/>
      <c r="BD147" s="7"/>
    </row>
    <row r="148" spans="1:56" ht="18" customHeight="1" x14ac:dyDescent="0.25">
      <c r="A148" s="163" t="s">
        <v>70</v>
      </c>
      <c r="B148" s="331" t="s">
        <v>235</v>
      </c>
      <c r="C148" s="332"/>
      <c r="D148" s="205"/>
      <c r="E148" s="182">
        <v>1</v>
      </c>
      <c r="F148" s="112">
        <v>1</v>
      </c>
      <c r="G148" s="103">
        <f t="shared" si="34"/>
        <v>8</v>
      </c>
      <c r="H148" s="93">
        <f t="shared" si="35"/>
        <v>8</v>
      </c>
      <c r="I148" s="93">
        <f t="shared" si="36"/>
        <v>0</v>
      </c>
      <c r="J148" s="93">
        <f t="shared" si="37"/>
        <v>0</v>
      </c>
      <c r="K148" s="93">
        <f t="shared" si="38"/>
        <v>0</v>
      </c>
      <c r="L148" s="296"/>
      <c r="M148" s="302"/>
      <c r="N148" s="302"/>
      <c r="O148" s="303"/>
      <c r="P148" s="305">
        <v>8</v>
      </c>
      <c r="Q148" s="302"/>
      <c r="R148" s="302"/>
      <c r="S148" s="304"/>
      <c r="T148" s="296"/>
      <c r="U148" s="302"/>
      <c r="V148" s="302"/>
      <c r="W148" s="303"/>
      <c r="X148" s="305"/>
      <c r="Y148" s="302"/>
      <c r="Z148" s="302"/>
      <c r="AA148" s="303"/>
      <c r="AB148" s="305"/>
      <c r="AC148" s="302"/>
      <c r="AD148" s="302"/>
      <c r="AE148" s="303"/>
      <c r="AF148" s="305"/>
      <c r="AG148" s="178"/>
      <c r="AH148" s="178"/>
      <c r="AI148" s="179"/>
      <c r="AJ148" s="107"/>
      <c r="AK148" s="104"/>
      <c r="AL148" s="104"/>
      <c r="AM148" s="106"/>
      <c r="AN148" s="180"/>
      <c r="AO148" s="178"/>
      <c r="AP148" s="178"/>
      <c r="AQ148" s="179"/>
      <c r="AV148" s="379">
        <v>8</v>
      </c>
      <c r="BB148" s="313"/>
      <c r="BD148" s="7"/>
    </row>
    <row r="149" spans="1:56" ht="18" customHeight="1" x14ac:dyDescent="0.25">
      <c r="A149" s="163" t="s">
        <v>71</v>
      </c>
      <c r="B149" s="331" t="s">
        <v>325</v>
      </c>
      <c r="C149" s="332"/>
      <c r="D149" s="205"/>
      <c r="E149" s="378">
        <v>1</v>
      </c>
      <c r="F149" s="112">
        <v>3</v>
      </c>
      <c r="G149" s="103">
        <f t="shared" si="34"/>
        <v>24</v>
      </c>
      <c r="H149" s="93">
        <f t="shared" si="35"/>
        <v>16</v>
      </c>
      <c r="I149" s="93">
        <f t="shared" si="36"/>
        <v>8</v>
      </c>
      <c r="J149" s="93">
        <f t="shared" si="37"/>
        <v>0</v>
      </c>
      <c r="K149" s="93">
        <f t="shared" si="38"/>
        <v>0</v>
      </c>
      <c r="L149" s="296"/>
      <c r="M149" s="302"/>
      <c r="N149" s="302"/>
      <c r="O149" s="303"/>
      <c r="P149" s="305"/>
      <c r="Q149" s="302"/>
      <c r="R149" s="302"/>
      <c r="S149" s="304"/>
      <c r="T149" s="296">
        <v>16</v>
      </c>
      <c r="U149" s="302">
        <v>8</v>
      </c>
      <c r="V149" s="302"/>
      <c r="W149" s="303"/>
      <c r="X149" s="305"/>
      <c r="Y149" s="302"/>
      <c r="Z149" s="302"/>
      <c r="AA149" s="303"/>
      <c r="AB149" s="305"/>
      <c r="AC149" s="302"/>
      <c r="AD149" s="302"/>
      <c r="AE149" s="303"/>
      <c r="AF149" s="305"/>
      <c r="AG149" s="178"/>
      <c r="AH149" s="178"/>
      <c r="AI149" s="179"/>
      <c r="AJ149" s="107"/>
      <c r="AK149" s="104"/>
      <c r="AL149" s="104"/>
      <c r="AM149" s="106"/>
      <c r="AN149" s="180"/>
      <c r="AO149" s="178"/>
      <c r="AP149" s="178"/>
      <c r="AQ149" s="179"/>
      <c r="AV149" s="379">
        <v>24</v>
      </c>
      <c r="BB149" s="313"/>
      <c r="BD149" s="7"/>
    </row>
    <row r="150" spans="1:56" ht="18" customHeight="1" x14ac:dyDescent="0.25">
      <c r="A150" s="163" t="s">
        <v>72</v>
      </c>
      <c r="B150" s="345" t="s">
        <v>246</v>
      </c>
      <c r="C150" s="332"/>
      <c r="D150" s="205">
        <v>1</v>
      </c>
      <c r="E150" s="182">
        <v>1</v>
      </c>
      <c r="F150" s="112">
        <v>3</v>
      </c>
      <c r="G150" s="103">
        <f t="shared" si="34"/>
        <v>24</v>
      </c>
      <c r="H150" s="93">
        <f t="shared" si="35"/>
        <v>16</v>
      </c>
      <c r="I150" s="93">
        <f t="shared" si="36"/>
        <v>0</v>
      </c>
      <c r="J150" s="93">
        <f t="shared" si="37"/>
        <v>0</v>
      </c>
      <c r="K150" s="93">
        <f t="shared" si="38"/>
        <v>8</v>
      </c>
      <c r="L150" s="296"/>
      <c r="M150" s="302"/>
      <c r="N150" s="302"/>
      <c r="O150" s="303"/>
      <c r="P150" s="305"/>
      <c r="Q150" s="302"/>
      <c r="R150" s="302"/>
      <c r="S150" s="304"/>
      <c r="T150" s="296"/>
      <c r="U150" s="302"/>
      <c r="V150" s="302"/>
      <c r="W150" s="303"/>
      <c r="X150" s="183">
        <v>16</v>
      </c>
      <c r="Y150" s="302"/>
      <c r="Z150" s="302"/>
      <c r="AA150" s="303">
        <v>8</v>
      </c>
      <c r="AB150" s="305"/>
      <c r="AC150" s="302"/>
      <c r="AD150" s="302"/>
      <c r="AE150" s="303"/>
      <c r="AF150" s="305"/>
      <c r="AG150" s="178"/>
      <c r="AH150" s="178"/>
      <c r="AI150" s="179"/>
      <c r="AJ150" s="107"/>
      <c r="AK150" s="104"/>
      <c r="AL150" s="104"/>
      <c r="AM150" s="106"/>
      <c r="AN150" s="180"/>
      <c r="AO150" s="178"/>
      <c r="AP150" s="178"/>
      <c r="AQ150" s="179"/>
      <c r="AV150" s="379">
        <v>24</v>
      </c>
      <c r="BB150" s="313"/>
      <c r="BD150" s="7"/>
    </row>
    <row r="151" spans="1:56" ht="18" customHeight="1" x14ac:dyDescent="0.25">
      <c r="A151" s="163" t="s">
        <v>89</v>
      </c>
      <c r="B151" s="331" t="s">
        <v>251</v>
      </c>
      <c r="C151" s="332"/>
      <c r="D151" s="205"/>
      <c r="E151" s="182">
        <v>2</v>
      </c>
      <c r="F151" s="112">
        <v>2</v>
      </c>
      <c r="G151" s="103">
        <f t="shared" si="34"/>
        <v>16</v>
      </c>
      <c r="H151" s="93">
        <f t="shared" si="35"/>
        <v>8</v>
      </c>
      <c r="I151" s="93">
        <f t="shared" si="36"/>
        <v>0</v>
      </c>
      <c r="J151" s="93">
        <f t="shared" si="37"/>
        <v>0</v>
      </c>
      <c r="K151" s="93">
        <f t="shared" si="38"/>
        <v>8</v>
      </c>
      <c r="L151" s="296"/>
      <c r="M151" s="302"/>
      <c r="N151" s="302"/>
      <c r="O151" s="303"/>
      <c r="P151" s="305"/>
      <c r="Q151" s="302"/>
      <c r="R151" s="302"/>
      <c r="S151" s="304"/>
      <c r="T151" s="296"/>
      <c r="U151" s="302"/>
      <c r="V151" s="302"/>
      <c r="W151" s="303"/>
      <c r="X151" s="305"/>
      <c r="Y151" s="302"/>
      <c r="Z151" s="302"/>
      <c r="AA151" s="303"/>
      <c r="AB151" s="305"/>
      <c r="AC151" s="302"/>
      <c r="AD151" s="302"/>
      <c r="AE151" s="303"/>
      <c r="AF151" s="305"/>
      <c r="AG151" s="178"/>
      <c r="AH151" s="178"/>
      <c r="AI151" s="179"/>
      <c r="AJ151" s="107">
        <v>8</v>
      </c>
      <c r="AK151" s="104"/>
      <c r="AL151" s="104"/>
      <c r="AM151" s="106">
        <v>8</v>
      </c>
      <c r="AN151" s="180"/>
      <c r="AO151" s="178"/>
      <c r="AP151" s="178"/>
      <c r="AQ151" s="179"/>
      <c r="AV151" s="379">
        <v>16</v>
      </c>
      <c r="BB151" s="313"/>
      <c r="BD151" s="7"/>
    </row>
    <row r="152" spans="1:56" ht="18" customHeight="1" x14ac:dyDescent="0.25">
      <c r="A152" s="163" t="s">
        <v>90</v>
      </c>
      <c r="B152" s="331" t="s">
        <v>240</v>
      </c>
      <c r="C152" s="332"/>
      <c r="D152" s="205"/>
      <c r="E152" s="378">
        <v>1</v>
      </c>
      <c r="F152" s="112">
        <v>2</v>
      </c>
      <c r="G152" s="103">
        <f t="shared" si="34"/>
        <v>24</v>
      </c>
      <c r="H152" s="93">
        <f t="shared" si="35"/>
        <v>16</v>
      </c>
      <c r="I152" s="93">
        <f t="shared" si="36"/>
        <v>8</v>
      </c>
      <c r="J152" s="93">
        <f t="shared" si="37"/>
        <v>0</v>
      </c>
      <c r="K152" s="93">
        <f t="shared" si="38"/>
        <v>0</v>
      </c>
      <c r="L152" s="296"/>
      <c r="M152" s="302"/>
      <c r="N152" s="302"/>
      <c r="O152" s="303"/>
      <c r="P152" s="305"/>
      <c r="Q152" s="302"/>
      <c r="R152" s="302"/>
      <c r="S152" s="304"/>
      <c r="T152" s="296"/>
      <c r="U152" s="302"/>
      <c r="V152" s="302"/>
      <c r="W152" s="303"/>
      <c r="X152" s="305"/>
      <c r="Y152" s="302"/>
      <c r="Z152" s="302"/>
      <c r="AA152" s="303"/>
      <c r="AB152" s="305">
        <v>16</v>
      </c>
      <c r="AC152" s="302">
        <v>8</v>
      </c>
      <c r="AD152" s="302"/>
      <c r="AE152" s="303"/>
      <c r="AF152" s="305"/>
      <c r="AG152" s="178"/>
      <c r="AH152" s="178"/>
      <c r="AI152" s="179"/>
      <c r="AJ152" s="107"/>
      <c r="AK152" s="104"/>
      <c r="AL152" s="104"/>
      <c r="AM152" s="106"/>
      <c r="AN152" s="180"/>
      <c r="AO152" s="178"/>
      <c r="AP152" s="178"/>
      <c r="AQ152" s="179"/>
      <c r="AV152" s="379">
        <v>24</v>
      </c>
      <c r="BB152" s="313"/>
      <c r="BD152" s="7"/>
    </row>
    <row r="153" spans="1:56" ht="18" customHeight="1" x14ac:dyDescent="0.25">
      <c r="A153" s="163" t="s">
        <v>94</v>
      </c>
      <c r="B153" s="331" t="s">
        <v>241</v>
      </c>
      <c r="C153" s="332"/>
      <c r="D153" s="205">
        <v>1</v>
      </c>
      <c r="E153" s="182">
        <v>1</v>
      </c>
      <c r="F153" s="112">
        <v>3</v>
      </c>
      <c r="G153" s="103">
        <f t="shared" si="34"/>
        <v>24</v>
      </c>
      <c r="H153" s="93">
        <f t="shared" si="35"/>
        <v>16</v>
      </c>
      <c r="I153" s="93">
        <f t="shared" si="36"/>
        <v>0</v>
      </c>
      <c r="J153" s="93">
        <f t="shared" si="37"/>
        <v>0</v>
      </c>
      <c r="K153" s="93">
        <f t="shared" si="38"/>
        <v>8</v>
      </c>
      <c r="L153" s="296"/>
      <c r="M153" s="302"/>
      <c r="N153" s="302"/>
      <c r="O153" s="303"/>
      <c r="P153" s="305"/>
      <c r="Q153" s="302"/>
      <c r="R153" s="302"/>
      <c r="S153" s="304"/>
      <c r="T153" s="296"/>
      <c r="U153" s="302"/>
      <c r="V153" s="302"/>
      <c r="W153" s="303"/>
      <c r="X153" s="305"/>
      <c r="Y153" s="302"/>
      <c r="Z153" s="302"/>
      <c r="AA153" s="303"/>
      <c r="AB153" s="305"/>
      <c r="AC153" s="302"/>
      <c r="AD153" s="302"/>
      <c r="AE153" s="303"/>
      <c r="AF153" s="183">
        <v>16</v>
      </c>
      <c r="AG153" s="178"/>
      <c r="AH153" s="178"/>
      <c r="AI153" s="179">
        <v>8</v>
      </c>
      <c r="AJ153" s="107"/>
      <c r="AK153" s="104"/>
      <c r="AL153" s="104"/>
      <c r="AM153" s="106"/>
      <c r="AN153" s="180"/>
      <c r="AO153" s="178"/>
      <c r="AP153" s="178"/>
      <c r="AQ153" s="179"/>
      <c r="AV153" s="379">
        <v>24</v>
      </c>
      <c r="BB153" s="313"/>
      <c r="BD153" s="7"/>
    </row>
    <row r="154" spans="1:56" ht="18" customHeight="1" x14ac:dyDescent="0.25">
      <c r="A154" s="163" t="s">
        <v>101</v>
      </c>
      <c r="B154" s="331" t="s">
        <v>250</v>
      </c>
      <c r="C154" s="332"/>
      <c r="D154" s="205"/>
      <c r="E154" s="182">
        <v>2</v>
      </c>
      <c r="F154" s="112">
        <v>3</v>
      </c>
      <c r="G154" s="103">
        <f t="shared" si="34"/>
        <v>24</v>
      </c>
      <c r="H154" s="93">
        <f t="shared" si="35"/>
        <v>16</v>
      </c>
      <c r="I154" s="93">
        <f t="shared" si="36"/>
        <v>0</v>
      </c>
      <c r="J154" s="93">
        <f t="shared" si="37"/>
        <v>0</v>
      </c>
      <c r="K154" s="93">
        <f t="shared" si="38"/>
        <v>8</v>
      </c>
      <c r="L154" s="296">
        <v>0</v>
      </c>
      <c r="M154" s="302">
        <v>0</v>
      </c>
      <c r="N154" s="302">
        <v>0</v>
      </c>
      <c r="O154" s="303">
        <v>0</v>
      </c>
      <c r="P154" s="305">
        <v>0</v>
      </c>
      <c r="Q154" s="302">
        <v>0</v>
      </c>
      <c r="R154" s="302">
        <v>0</v>
      </c>
      <c r="S154" s="304">
        <v>0</v>
      </c>
      <c r="T154" s="296">
        <v>0</v>
      </c>
      <c r="U154" s="302">
        <v>0</v>
      </c>
      <c r="V154" s="302">
        <v>0</v>
      </c>
      <c r="W154" s="303">
        <v>0</v>
      </c>
      <c r="X154" s="305">
        <v>16</v>
      </c>
      <c r="Y154" s="302">
        <v>0</v>
      </c>
      <c r="Z154" s="302">
        <v>0</v>
      </c>
      <c r="AA154" s="303">
        <v>8</v>
      </c>
      <c r="AB154" s="305"/>
      <c r="AC154" s="302">
        <v>0</v>
      </c>
      <c r="AD154" s="302">
        <v>0</v>
      </c>
      <c r="AE154" s="303">
        <v>0</v>
      </c>
      <c r="AF154" s="305"/>
      <c r="AG154" s="178"/>
      <c r="AH154" s="178"/>
      <c r="AI154" s="179"/>
      <c r="AJ154" s="107">
        <v>0</v>
      </c>
      <c r="AK154" s="104">
        <v>0</v>
      </c>
      <c r="AL154" s="104">
        <v>0</v>
      </c>
      <c r="AM154" s="106">
        <v>0</v>
      </c>
      <c r="AN154" s="180">
        <v>0</v>
      </c>
      <c r="AO154" s="178">
        <v>0</v>
      </c>
      <c r="AP154" s="178">
        <v>0</v>
      </c>
      <c r="AQ154" s="179">
        <v>0</v>
      </c>
      <c r="BB154" s="313"/>
      <c r="BD154" s="7"/>
    </row>
    <row r="155" spans="1:56" ht="18" customHeight="1" x14ac:dyDescent="0.25">
      <c r="A155" s="163" t="s">
        <v>298</v>
      </c>
      <c r="B155" s="331" t="s">
        <v>86</v>
      </c>
      <c r="C155" s="332"/>
      <c r="D155" s="205"/>
      <c r="E155" s="182">
        <v>2</v>
      </c>
      <c r="F155" s="112">
        <v>3</v>
      </c>
      <c r="G155" s="103">
        <f t="shared" si="34"/>
        <v>24</v>
      </c>
      <c r="H155" s="93">
        <f t="shared" si="35"/>
        <v>8</v>
      </c>
      <c r="I155" s="93">
        <f t="shared" si="36"/>
        <v>0</v>
      </c>
      <c r="J155" s="93">
        <f t="shared" si="37"/>
        <v>0</v>
      </c>
      <c r="K155" s="93">
        <f t="shared" si="38"/>
        <v>16</v>
      </c>
      <c r="L155" s="177">
        <v>8</v>
      </c>
      <c r="M155" s="178">
        <v>0</v>
      </c>
      <c r="N155" s="178">
        <v>0</v>
      </c>
      <c r="O155" s="179">
        <v>16</v>
      </c>
      <c r="P155" s="180">
        <v>0</v>
      </c>
      <c r="Q155" s="178">
        <v>0</v>
      </c>
      <c r="R155" s="178">
        <v>0</v>
      </c>
      <c r="S155" s="204">
        <v>0</v>
      </c>
      <c r="T155" s="177">
        <v>0</v>
      </c>
      <c r="U155" s="178">
        <v>0</v>
      </c>
      <c r="V155" s="178">
        <v>0</v>
      </c>
      <c r="W155" s="179">
        <v>0</v>
      </c>
      <c r="X155" s="180"/>
      <c r="Y155" s="178">
        <v>0</v>
      </c>
      <c r="Z155" s="178">
        <v>0</v>
      </c>
      <c r="AA155" s="179"/>
      <c r="AB155" s="180">
        <v>0</v>
      </c>
      <c r="AC155" s="178">
        <v>0</v>
      </c>
      <c r="AD155" s="178">
        <v>0</v>
      </c>
      <c r="AE155" s="179">
        <v>0</v>
      </c>
      <c r="AF155" s="180">
        <v>0</v>
      </c>
      <c r="AG155" s="178">
        <v>0</v>
      </c>
      <c r="AH155" s="178">
        <v>0</v>
      </c>
      <c r="AI155" s="179">
        <v>0</v>
      </c>
      <c r="AJ155" s="180">
        <v>0</v>
      </c>
      <c r="AK155" s="178">
        <v>0</v>
      </c>
      <c r="AL155" s="178">
        <v>0</v>
      </c>
      <c r="AM155" s="179">
        <v>0</v>
      </c>
      <c r="AN155" s="180">
        <v>0</v>
      </c>
      <c r="AO155" s="178">
        <v>0</v>
      </c>
      <c r="AP155" s="178">
        <v>0</v>
      </c>
      <c r="AQ155" s="179">
        <v>0</v>
      </c>
      <c r="BB155" s="313"/>
      <c r="BD155" s="7"/>
    </row>
    <row r="156" spans="1:56" ht="18" customHeight="1" x14ac:dyDescent="0.25">
      <c r="A156" s="163" t="s">
        <v>299</v>
      </c>
      <c r="B156" s="331" t="s">
        <v>87</v>
      </c>
      <c r="C156" s="332"/>
      <c r="D156" s="205">
        <v>1</v>
      </c>
      <c r="E156" s="182">
        <v>1</v>
      </c>
      <c r="F156" s="112">
        <v>4</v>
      </c>
      <c r="G156" s="103">
        <f t="shared" si="34"/>
        <v>32</v>
      </c>
      <c r="H156" s="93">
        <f t="shared" si="35"/>
        <v>16</v>
      </c>
      <c r="I156" s="93">
        <f t="shared" si="36"/>
        <v>0</v>
      </c>
      <c r="J156" s="93">
        <f t="shared" si="37"/>
        <v>0</v>
      </c>
      <c r="K156" s="93">
        <f t="shared" si="38"/>
        <v>16</v>
      </c>
      <c r="L156" s="177">
        <v>0</v>
      </c>
      <c r="M156" s="178">
        <v>0</v>
      </c>
      <c r="N156" s="178">
        <v>0</v>
      </c>
      <c r="O156" s="179">
        <v>0</v>
      </c>
      <c r="P156" s="180">
        <v>0</v>
      </c>
      <c r="Q156" s="178">
        <v>0</v>
      </c>
      <c r="R156" s="178">
        <v>0</v>
      </c>
      <c r="S156" s="204">
        <v>0</v>
      </c>
      <c r="T156" s="377">
        <v>16</v>
      </c>
      <c r="U156" s="178">
        <v>0</v>
      </c>
      <c r="V156" s="178">
        <v>0</v>
      </c>
      <c r="W156" s="179">
        <v>16</v>
      </c>
      <c r="X156" s="180"/>
      <c r="Y156" s="178">
        <v>0</v>
      </c>
      <c r="Z156" s="178">
        <v>0</v>
      </c>
      <c r="AA156" s="179"/>
      <c r="AB156" s="180">
        <v>0</v>
      </c>
      <c r="AC156" s="178">
        <v>0</v>
      </c>
      <c r="AD156" s="178">
        <v>0</v>
      </c>
      <c r="AE156" s="179">
        <v>0</v>
      </c>
      <c r="AF156" s="180">
        <v>0</v>
      </c>
      <c r="AG156" s="178">
        <v>0</v>
      </c>
      <c r="AH156" s="178">
        <v>0</v>
      </c>
      <c r="AI156" s="179">
        <v>0</v>
      </c>
      <c r="AJ156" s="180">
        <v>0</v>
      </c>
      <c r="AK156" s="178">
        <v>0</v>
      </c>
      <c r="AL156" s="178">
        <v>0</v>
      </c>
      <c r="AM156" s="179">
        <v>0</v>
      </c>
      <c r="AN156" s="180">
        <v>0</v>
      </c>
      <c r="AO156" s="178">
        <v>0</v>
      </c>
      <c r="AP156" s="178">
        <v>0</v>
      </c>
      <c r="AQ156" s="179">
        <v>0</v>
      </c>
      <c r="BB156" s="313"/>
      <c r="BD156" s="7"/>
    </row>
    <row r="157" spans="1:56" ht="18" customHeight="1" x14ac:dyDescent="0.25">
      <c r="A157" s="163" t="s">
        <v>300</v>
      </c>
      <c r="B157" s="331" t="s">
        <v>238</v>
      </c>
      <c r="C157" s="332"/>
      <c r="D157" s="205"/>
      <c r="E157" s="182">
        <v>2</v>
      </c>
      <c r="F157" s="112">
        <v>2</v>
      </c>
      <c r="G157" s="103">
        <f t="shared" si="34"/>
        <v>16</v>
      </c>
      <c r="H157" s="93">
        <f t="shared" si="35"/>
        <v>8</v>
      </c>
      <c r="I157" s="93">
        <f t="shared" si="36"/>
        <v>0</v>
      </c>
      <c r="J157" s="93">
        <f t="shared" si="37"/>
        <v>0</v>
      </c>
      <c r="K157" s="93">
        <f t="shared" si="38"/>
        <v>8</v>
      </c>
      <c r="L157" s="177"/>
      <c r="M157" s="178"/>
      <c r="N157" s="178"/>
      <c r="O157" s="179"/>
      <c r="P157" s="180"/>
      <c r="Q157" s="178"/>
      <c r="R157" s="178"/>
      <c r="S157" s="204"/>
      <c r="T157" s="177"/>
      <c r="U157" s="178"/>
      <c r="V157" s="178"/>
      <c r="W157" s="179"/>
      <c r="X157" s="180"/>
      <c r="Y157" s="178"/>
      <c r="Z157" s="178"/>
      <c r="AA157" s="179"/>
      <c r="AB157" s="180"/>
      <c r="AC157" s="178"/>
      <c r="AD157" s="178"/>
      <c r="AE157" s="179"/>
      <c r="AF157" s="180"/>
      <c r="AG157" s="178"/>
      <c r="AH157" s="178"/>
      <c r="AI157" s="179"/>
      <c r="AJ157" s="180">
        <v>8</v>
      </c>
      <c r="AK157" s="178"/>
      <c r="AL157" s="178"/>
      <c r="AM157" s="179">
        <v>8</v>
      </c>
      <c r="AN157" s="180"/>
      <c r="AO157" s="178"/>
      <c r="AP157" s="178"/>
      <c r="AQ157" s="179"/>
      <c r="BB157" s="313"/>
      <c r="BD157" s="7"/>
    </row>
    <row r="158" spans="1:56" ht="15" customHeight="1" x14ac:dyDescent="0.25">
      <c r="A158" s="163" t="s">
        <v>301</v>
      </c>
      <c r="B158" s="331" t="s">
        <v>88</v>
      </c>
      <c r="C158" s="332"/>
      <c r="D158" s="181"/>
      <c r="E158" s="182">
        <v>1</v>
      </c>
      <c r="F158" s="112">
        <v>1</v>
      </c>
      <c r="G158" s="103">
        <f t="shared" si="34"/>
        <v>8</v>
      </c>
      <c r="H158" s="93">
        <f t="shared" si="35"/>
        <v>8</v>
      </c>
      <c r="I158" s="93">
        <f t="shared" si="36"/>
        <v>0</v>
      </c>
      <c r="J158" s="93">
        <f t="shared" si="37"/>
        <v>0</v>
      </c>
      <c r="K158" s="93">
        <f t="shared" si="38"/>
        <v>0</v>
      </c>
      <c r="L158" s="177">
        <v>0</v>
      </c>
      <c r="M158" s="178">
        <v>0</v>
      </c>
      <c r="N158" s="178">
        <v>0</v>
      </c>
      <c r="O158" s="179">
        <v>0</v>
      </c>
      <c r="P158" s="180">
        <v>0</v>
      </c>
      <c r="Q158" s="178">
        <v>0</v>
      </c>
      <c r="R158" s="178">
        <v>0</v>
      </c>
      <c r="S158" s="204">
        <v>0</v>
      </c>
      <c r="T158" s="177">
        <v>0</v>
      </c>
      <c r="U158" s="178">
        <v>0</v>
      </c>
      <c r="V158" s="178">
        <v>0</v>
      </c>
      <c r="W158" s="179">
        <v>0</v>
      </c>
      <c r="X158" s="180">
        <v>8</v>
      </c>
      <c r="Y158" s="178">
        <v>0</v>
      </c>
      <c r="Z158" s="178">
        <v>0</v>
      </c>
      <c r="AA158" s="179">
        <v>0</v>
      </c>
      <c r="AB158" s="180"/>
      <c r="AC158" s="178">
        <v>0</v>
      </c>
      <c r="AD158" s="178">
        <v>0</v>
      </c>
      <c r="AE158" s="179">
        <v>0</v>
      </c>
      <c r="AF158" s="180">
        <v>0</v>
      </c>
      <c r="AG158" s="178">
        <v>0</v>
      </c>
      <c r="AH158" s="178">
        <v>0</v>
      </c>
      <c r="AI158" s="179">
        <v>0</v>
      </c>
      <c r="AJ158" s="180">
        <v>0</v>
      </c>
      <c r="AK158" s="178">
        <v>0</v>
      </c>
      <c r="AL158" s="178">
        <v>0</v>
      </c>
      <c r="AM158" s="179">
        <v>0</v>
      </c>
      <c r="AN158" s="180">
        <v>0</v>
      </c>
      <c r="AO158" s="178">
        <v>0</v>
      </c>
      <c r="AP158" s="178">
        <v>0</v>
      </c>
      <c r="AQ158" s="179">
        <v>0</v>
      </c>
      <c r="BB158" s="313"/>
      <c r="BD158" s="7"/>
    </row>
    <row r="159" spans="1:56" ht="15" customHeight="1" x14ac:dyDescent="0.25">
      <c r="A159" s="163" t="s">
        <v>302</v>
      </c>
      <c r="B159" s="331" t="s">
        <v>198</v>
      </c>
      <c r="C159" s="332"/>
      <c r="D159" s="181"/>
      <c r="E159" s="182">
        <v>2</v>
      </c>
      <c r="F159" s="112">
        <v>4</v>
      </c>
      <c r="G159" s="103">
        <f t="shared" si="34"/>
        <v>32</v>
      </c>
      <c r="H159" s="93">
        <f t="shared" si="35"/>
        <v>16</v>
      </c>
      <c r="I159" s="93">
        <f t="shared" si="36"/>
        <v>0</v>
      </c>
      <c r="J159" s="93">
        <f t="shared" si="37"/>
        <v>0</v>
      </c>
      <c r="K159" s="93">
        <f t="shared" si="38"/>
        <v>16</v>
      </c>
      <c r="L159" s="177"/>
      <c r="M159" s="178"/>
      <c r="N159" s="178"/>
      <c r="O159" s="179"/>
      <c r="P159" s="180"/>
      <c r="Q159" s="178"/>
      <c r="R159" s="178"/>
      <c r="S159" s="204"/>
      <c r="T159" s="177"/>
      <c r="U159" s="178"/>
      <c r="V159" s="178"/>
      <c r="W159" s="179"/>
      <c r="X159" s="180"/>
      <c r="Y159" s="178"/>
      <c r="Z159" s="178"/>
      <c r="AA159" s="179"/>
      <c r="AB159" s="180"/>
      <c r="AC159" s="178"/>
      <c r="AD159" s="178"/>
      <c r="AE159" s="179"/>
      <c r="AF159" s="180">
        <v>16</v>
      </c>
      <c r="AG159" s="178"/>
      <c r="AH159" s="178"/>
      <c r="AI159" s="179">
        <v>16</v>
      </c>
      <c r="AJ159" s="180"/>
      <c r="AK159" s="178"/>
      <c r="AL159" s="178"/>
      <c r="AM159" s="179"/>
      <c r="AN159" s="180"/>
      <c r="AO159" s="178"/>
      <c r="AP159" s="178"/>
      <c r="AQ159" s="179"/>
      <c r="BB159" s="313"/>
      <c r="BD159" s="7"/>
    </row>
    <row r="160" spans="1:56" ht="18" customHeight="1" x14ac:dyDescent="0.25">
      <c r="A160" s="163" t="s">
        <v>303</v>
      </c>
      <c r="B160" s="331" t="s">
        <v>236</v>
      </c>
      <c r="C160" s="332"/>
      <c r="D160" s="181"/>
      <c r="E160" s="182">
        <v>2</v>
      </c>
      <c r="F160" s="112">
        <v>4</v>
      </c>
      <c r="G160" s="103">
        <f t="shared" si="34"/>
        <v>32</v>
      </c>
      <c r="H160" s="93">
        <f t="shared" si="35"/>
        <v>16</v>
      </c>
      <c r="I160" s="93">
        <f t="shared" si="36"/>
        <v>0</v>
      </c>
      <c r="J160" s="93">
        <f t="shared" si="37"/>
        <v>0</v>
      </c>
      <c r="K160" s="93">
        <f t="shared" si="38"/>
        <v>16</v>
      </c>
      <c r="L160" s="177">
        <v>0</v>
      </c>
      <c r="M160" s="178">
        <v>0</v>
      </c>
      <c r="N160" s="178">
        <v>0</v>
      </c>
      <c r="O160" s="179">
        <v>0</v>
      </c>
      <c r="P160" s="180">
        <v>0</v>
      </c>
      <c r="Q160" s="178">
        <v>0</v>
      </c>
      <c r="R160" s="178">
        <v>0</v>
      </c>
      <c r="S160" s="204">
        <v>0</v>
      </c>
      <c r="T160" s="177">
        <v>0</v>
      </c>
      <c r="U160" s="178">
        <v>0</v>
      </c>
      <c r="V160" s="178">
        <v>0</v>
      </c>
      <c r="W160" s="179">
        <v>0</v>
      </c>
      <c r="X160" s="180"/>
      <c r="Y160" s="178">
        <v>0</v>
      </c>
      <c r="Z160" s="178">
        <v>0</v>
      </c>
      <c r="AA160" s="179"/>
      <c r="AB160" s="180">
        <v>0</v>
      </c>
      <c r="AC160" s="178">
        <v>0</v>
      </c>
      <c r="AD160" s="178">
        <v>0</v>
      </c>
      <c r="AE160" s="179"/>
      <c r="AF160" s="180">
        <v>0</v>
      </c>
      <c r="AG160" s="178">
        <v>0</v>
      </c>
      <c r="AH160" s="178">
        <v>0</v>
      </c>
      <c r="AI160" s="179">
        <v>0</v>
      </c>
      <c r="AJ160" s="180">
        <v>16</v>
      </c>
      <c r="AK160" s="178">
        <v>0</v>
      </c>
      <c r="AL160" s="178">
        <v>0</v>
      </c>
      <c r="AM160" s="179">
        <v>16</v>
      </c>
      <c r="AN160" s="180">
        <v>0</v>
      </c>
      <c r="AO160" s="178">
        <v>0</v>
      </c>
      <c r="AP160" s="178">
        <v>0</v>
      </c>
      <c r="AQ160" s="179">
        <v>0</v>
      </c>
      <c r="BB160" s="313"/>
      <c r="BD160" s="7"/>
    </row>
    <row r="161" spans="1:56" ht="18" customHeight="1" x14ac:dyDescent="0.25">
      <c r="A161" s="163" t="s">
        <v>304</v>
      </c>
      <c r="B161" s="331" t="s">
        <v>181</v>
      </c>
      <c r="C161" s="332"/>
      <c r="D161" s="181"/>
      <c r="E161" s="182">
        <v>1</v>
      </c>
      <c r="F161" s="112">
        <v>1</v>
      </c>
      <c r="G161" s="103">
        <f t="shared" si="34"/>
        <v>8</v>
      </c>
      <c r="H161" s="93">
        <f t="shared" si="35"/>
        <v>8</v>
      </c>
      <c r="I161" s="93">
        <f t="shared" si="36"/>
        <v>0</v>
      </c>
      <c r="J161" s="93">
        <f t="shared" si="37"/>
        <v>0</v>
      </c>
      <c r="K161" s="93">
        <f t="shared" si="38"/>
        <v>0</v>
      </c>
      <c r="L161" s="177">
        <v>0</v>
      </c>
      <c r="M161" s="178">
        <v>0</v>
      </c>
      <c r="N161" s="178">
        <v>0</v>
      </c>
      <c r="O161" s="179">
        <v>0</v>
      </c>
      <c r="P161" s="180"/>
      <c r="Q161" s="178">
        <v>0</v>
      </c>
      <c r="R161" s="178">
        <v>0</v>
      </c>
      <c r="S161" s="204">
        <v>0</v>
      </c>
      <c r="T161" s="177">
        <v>0</v>
      </c>
      <c r="U161" s="178">
        <v>0</v>
      </c>
      <c r="V161" s="178">
        <v>0</v>
      </c>
      <c r="W161" s="179">
        <v>0</v>
      </c>
      <c r="X161" s="180">
        <v>0</v>
      </c>
      <c r="Y161" s="178">
        <v>0</v>
      </c>
      <c r="Z161" s="178">
        <v>0</v>
      </c>
      <c r="AA161" s="179">
        <v>0</v>
      </c>
      <c r="AB161" s="180"/>
      <c r="AC161" s="178">
        <v>0</v>
      </c>
      <c r="AD161" s="178">
        <v>0</v>
      </c>
      <c r="AE161" s="179">
        <v>0</v>
      </c>
      <c r="AF161" s="180">
        <v>8</v>
      </c>
      <c r="AG161" s="178">
        <v>0</v>
      </c>
      <c r="AH161" s="178">
        <v>0</v>
      </c>
      <c r="AI161" s="179">
        <v>0</v>
      </c>
      <c r="AJ161" s="180">
        <v>0</v>
      </c>
      <c r="AK161" s="178">
        <v>0</v>
      </c>
      <c r="AL161" s="178">
        <v>0</v>
      </c>
      <c r="AM161" s="179">
        <v>0</v>
      </c>
      <c r="AN161" s="180">
        <v>0</v>
      </c>
      <c r="AO161" s="178">
        <v>0</v>
      </c>
      <c r="AP161" s="178">
        <v>0</v>
      </c>
      <c r="AQ161" s="179">
        <v>0</v>
      </c>
      <c r="BB161" s="313"/>
      <c r="BD161" s="7"/>
    </row>
    <row r="162" spans="1:56" ht="18" customHeight="1" x14ac:dyDescent="0.25">
      <c r="A162" s="163" t="s">
        <v>305</v>
      </c>
      <c r="B162" s="331" t="s">
        <v>253</v>
      </c>
      <c r="C162" s="332"/>
      <c r="D162" s="181"/>
      <c r="E162" s="182">
        <v>1</v>
      </c>
      <c r="F162" s="112">
        <v>1</v>
      </c>
      <c r="G162" s="103">
        <f t="shared" si="34"/>
        <v>8</v>
      </c>
      <c r="H162" s="93">
        <f t="shared" si="35"/>
        <v>8</v>
      </c>
      <c r="I162" s="93">
        <f t="shared" si="36"/>
        <v>0</v>
      </c>
      <c r="J162" s="93">
        <f t="shared" si="37"/>
        <v>0</v>
      </c>
      <c r="K162" s="93">
        <f t="shared" si="38"/>
        <v>0</v>
      </c>
      <c r="L162" s="177"/>
      <c r="M162" s="178"/>
      <c r="N162" s="178"/>
      <c r="O162" s="179"/>
      <c r="P162" s="180"/>
      <c r="Q162" s="178"/>
      <c r="R162" s="178"/>
      <c r="S162" s="204"/>
      <c r="T162" s="177"/>
      <c r="U162" s="178"/>
      <c r="V162" s="178"/>
      <c r="W162" s="179"/>
      <c r="X162" s="180"/>
      <c r="Y162" s="178"/>
      <c r="Z162" s="178"/>
      <c r="AA162" s="179"/>
      <c r="AB162" s="180"/>
      <c r="AC162" s="178"/>
      <c r="AD162" s="178"/>
      <c r="AE162" s="179"/>
      <c r="AF162" s="180"/>
      <c r="AG162" s="178"/>
      <c r="AH162" s="178"/>
      <c r="AI162" s="179"/>
      <c r="AJ162" s="180">
        <v>8</v>
      </c>
      <c r="AK162" s="178"/>
      <c r="AL162" s="178"/>
      <c r="AM162" s="179"/>
      <c r="AN162" s="180"/>
      <c r="AO162" s="178"/>
      <c r="AP162" s="178"/>
      <c r="AQ162" s="179"/>
      <c r="BB162" s="313"/>
      <c r="BD162" s="7"/>
    </row>
    <row r="163" spans="1:56" ht="18" customHeight="1" x14ac:dyDescent="0.25">
      <c r="A163" s="163" t="s">
        <v>306</v>
      </c>
      <c r="B163" s="331" t="s">
        <v>297</v>
      </c>
      <c r="C163" s="332"/>
      <c r="D163" s="181"/>
      <c r="E163" s="182">
        <v>1</v>
      </c>
      <c r="F163" s="112">
        <v>1</v>
      </c>
      <c r="G163" s="103">
        <f t="shared" si="34"/>
        <v>8</v>
      </c>
      <c r="H163" s="93">
        <f t="shared" si="35"/>
        <v>0</v>
      </c>
      <c r="I163" s="93">
        <f t="shared" si="36"/>
        <v>0</v>
      </c>
      <c r="J163" s="93">
        <f t="shared" si="37"/>
        <v>0</v>
      </c>
      <c r="K163" s="93">
        <f t="shared" si="38"/>
        <v>8</v>
      </c>
      <c r="L163" s="177"/>
      <c r="M163" s="178"/>
      <c r="N163" s="178"/>
      <c r="O163" s="179"/>
      <c r="P163" s="180"/>
      <c r="Q163" s="178"/>
      <c r="R163" s="178"/>
      <c r="S163" s="204"/>
      <c r="T163" s="177"/>
      <c r="U163" s="178"/>
      <c r="V163" s="178"/>
      <c r="W163" s="179"/>
      <c r="X163" s="180"/>
      <c r="Y163" s="178"/>
      <c r="Z163" s="178"/>
      <c r="AA163" s="179"/>
      <c r="AB163" s="180"/>
      <c r="AC163" s="178"/>
      <c r="AD163" s="178"/>
      <c r="AE163" s="179"/>
      <c r="AF163" s="180"/>
      <c r="AG163" s="178"/>
      <c r="AH163" s="178"/>
      <c r="AI163" s="179"/>
      <c r="AJ163" s="180"/>
      <c r="AK163" s="178"/>
      <c r="AL163" s="178"/>
      <c r="AM163" s="179">
        <v>8</v>
      </c>
      <c r="AN163" s="180"/>
      <c r="AO163" s="178"/>
      <c r="AP163" s="178"/>
      <c r="AQ163" s="179"/>
      <c r="BB163" s="313"/>
      <c r="BD163" s="7"/>
    </row>
    <row r="164" spans="1:56" ht="18" customHeight="1" x14ac:dyDescent="0.25">
      <c r="A164" s="163" t="s">
        <v>307</v>
      </c>
      <c r="B164" s="331" t="s">
        <v>91</v>
      </c>
      <c r="C164" s="332"/>
      <c r="D164" s="181"/>
      <c r="E164" s="182">
        <v>1</v>
      </c>
      <c r="F164" s="112">
        <v>1</v>
      </c>
      <c r="G164" s="103">
        <f t="shared" si="34"/>
        <v>8</v>
      </c>
      <c r="H164" s="93">
        <f t="shared" si="35"/>
        <v>8</v>
      </c>
      <c r="I164" s="93">
        <f t="shared" si="36"/>
        <v>0</v>
      </c>
      <c r="J164" s="93">
        <f t="shared" si="37"/>
        <v>0</v>
      </c>
      <c r="K164" s="93">
        <f t="shared" si="38"/>
        <v>0</v>
      </c>
      <c r="L164" s="177">
        <v>0</v>
      </c>
      <c r="M164" s="178">
        <v>0</v>
      </c>
      <c r="N164" s="178">
        <v>0</v>
      </c>
      <c r="O164" s="179">
        <v>0</v>
      </c>
      <c r="P164" s="180">
        <v>0</v>
      </c>
      <c r="Q164" s="178">
        <v>0</v>
      </c>
      <c r="R164" s="178">
        <v>0</v>
      </c>
      <c r="S164" s="204">
        <v>0</v>
      </c>
      <c r="T164" s="177">
        <v>0</v>
      </c>
      <c r="U164" s="178">
        <v>0</v>
      </c>
      <c r="V164" s="178">
        <v>0</v>
      </c>
      <c r="W164" s="179">
        <v>0</v>
      </c>
      <c r="X164" s="180">
        <v>0</v>
      </c>
      <c r="Y164" s="178">
        <v>0</v>
      </c>
      <c r="Z164" s="178">
        <v>0</v>
      </c>
      <c r="AA164" s="179">
        <v>0</v>
      </c>
      <c r="AB164" s="180"/>
      <c r="AC164" s="178">
        <v>0</v>
      </c>
      <c r="AD164" s="178">
        <v>0</v>
      </c>
      <c r="AE164" s="179"/>
      <c r="AF164" s="180">
        <v>8</v>
      </c>
      <c r="AG164" s="178">
        <v>0</v>
      </c>
      <c r="AH164" s="178">
        <v>0</v>
      </c>
      <c r="AI164" s="179">
        <v>0</v>
      </c>
      <c r="AJ164" s="180">
        <v>0</v>
      </c>
      <c r="AK164" s="178">
        <v>0</v>
      </c>
      <c r="AL164" s="178">
        <v>0</v>
      </c>
      <c r="AM164" s="179">
        <v>0</v>
      </c>
      <c r="AN164" s="180">
        <v>0</v>
      </c>
      <c r="AO164" s="178">
        <v>0</v>
      </c>
      <c r="AP164" s="178">
        <v>0</v>
      </c>
      <c r="AQ164" s="179">
        <v>0</v>
      </c>
      <c r="BB164" s="313"/>
      <c r="BD164" s="7"/>
    </row>
    <row r="165" spans="1:56" ht="18" customHeight="1" x14ac:dyDescent="0.25">
      <c r="A165" s="163" t="s">
        <v>308</v>
      </c>
      <c r="B165" s="331" t="s">
        <v>108</v>
      </c>
      <c r="C165" s="332"/>
      <c r="D165" s="181"/>
      <c r="E165" s="182">
        <v>1</v>
      </c>
      <c r="F165" s="168">
        <v>3</v>
      </c>
      <c r="G165" s="103">
        <f t="shared" si="32"/>
        <v>0</v>
      </c>
      <c r="H165" s="93">
        <f t="shared" si="33"/>
        <v>0</v>
      </c>
      <c r="I165" s="93">
        <f t="shared" si="33"/>
        <v>0</v>
      </c>
      <c r="J165" s="93">
        <f t="shared" si="33"/>
        <v>0</v>
      </c>
      <c r="K165" s="93">
        <f t="shared" si="33"/>
        <v>0</v>
      </c>
      <c r="L165" s="190"/>
      <c r="M165" s="212"/>
      <c r="N165" s="212"/>
      <c r="O165" s="168"/>
      <c r="P165" s="213"/>
      <c r="Q165" s="212"/>
      <c r="R165" s="212"/>
      <c r="S165" s="182"/>
      <c r="T165" s="190"/>
      <c r="U165" s="212"/>
      <c r="V165" s="212"/>
      <c r="W165" s="168"/>
      <c r="X165" s="213"/>
      <c r="Y165" s="212"/>
      <c r="Z165" s="212"/>
      <c r="AA165" s="168"/>
      <c r="AB165" s="213"/>
      <c r="AC165" s="212"/>
      <c r="AD165" s="212"/>
      <c r="AE165" s="168"/>
      <c r="AF165" s="213"/>
      <c r="AG165" s="212"/>
      <c r="AH165" s="212"/>
      <c r="AI165" s="168"/>
      <c r="AJ165" s="213"/>
      <c r="AK165" s="212"/>
      <c r="AL165" s="212"/>
      <c r="AM165" s="168"/>
      <c r="AN165" s="213"/>
      <c r="AO165" s="212"/>
      <c r="AP165" s="212"/>
      <c r="AQ165" s="168"/>
      <c r="BB165" s="313"/>
      <c r="BD165" s="7"/>
    </row>
    <row r="166" spans="1:56" ht="18" customHeight="1" thickBot="1" x14ac:dyDescent="0.3">
      <c r="A166" s="163" t="s">
        <v>309</v>
      </c>
      <c r="B166" s="346" t="s">
        <v>109</v>
      </c>
      <c r="C166" s="347"/>
      <c r="D166" s="181"/>
      <c r="E166" s="182">
        <v>1</v>
      </c>
      <c r="F166" s="168">
        <v>2</v>
      </c>
      <c r="G166" s="103">
        <f t="shared" si="32"/>
        <v>0</v>
      </c>
      <c r="H166" s="93">
        <f t="shared" si="33"/>
        <v>0</v>
      </c>
      <c r="I166" s="93">
        <f t="shared" si="33"/>
        <v>0</v>
      </c>
      <c r="J166" s="93">
        <f t="shared" si="33"/>
        <v>0</v>
      </c>
      <c r="K166" s="93">
        <f t="shared" si="33"/>
        <v>0</v>
      </c>
      <c r="L166" s="190"/>
      <c r="M166" s="212"/>
      <c r="N166" s="212"/>
      <c r="O166" s="168"/>
      <c r="P166" s="213"/>
      <c r="Q166" s="212"/>
      <c r="R166" s="212"/>
      <c r="S166" s="182"/>
      <c r="T166" s="190"/>
      <c r="U166" s="212"/>
      <c r="V166" s="212"/>
      <c r="W166" s="168"/>
      <c r="X166" s="213"/>
      <c r="Y166" s="212"/>
      <c r="Z166" s="212"/>
      <c r="AA166" s="168"/>
      <c r="AB166" s="213"/>
      <c r="AC166" s="212"/>
      <c r="AD166" s="212"/>
      <c r="AE166" s="168"/>
      <c r="AF166" s="213"/>
      <c r="AG166" s="212"/>
      <c r="AH166" s="212"/>
      <c r="AI166" s="168"/>
      <c r="AJ166" s="213"/>
      <c r="AK166" s="212"/>
      <c r="AL166" s="212"/>
      <c r="AM166" s="168"/>
      <c r="AN166" s="213"/>
      <c r="AO166" s="212"/>
      <c r="AP166" s="212"/>
      <c r="AQ166" s="168"/>
      <c r="BB166" s="313"/>
      <c r="BD166" s="7"/>
    </row>
    <row r="167" spans="1:56" ht="18" customHeight="1" thickTop="1" x14ac:dyDescent="0.25">
      <c r="A167" s="495" t="s">
        <v>21</v>
      </c>
      <c r="B167" s="496"/>
      <c r="C167" s="497"/>
      <c r="D167" s="501">
        <f t="shared" ref="D167:AQ167" si="39">SUM(D134:D166)</f>
        <v>13</v>
      </c>
      <c r="E167" s="503">
        <f t="shared" si="39"/>
        <v>54</v>
      </c>
      <c r="F167" s="505">
        <f t="shared" si="39"/>
        <v>109</v>
      </c>
      <c r="G167" s="507">
        <f t="shared" si="39"/>
        <v>784</v>
      </c>
      <c r="H167" s="503">
        <f t="shared" si="39"/>
        <v>376</v>
      </c>
      <c r="I167" s="503">
        <f t="shared" si="39"/>
        <v>32</v>
      </c>
      <c r="J167" s="503">
        <f t="shared" si="39"/>
        <v>128</v>
      </c>
      <c r="K167" s="505">
        <f t="shared" si="39"/>
        <v>248</v>
      </c>
      <c r="L167" s="122">
        <f t="shared" si="39"/>
        <v>40</v>
      </c>
      <c r="M167" s="123">
        <f t="shared" si="39"/>
        <v>0</v>
      </c>
      <c r="N167" s="123">
        <f t="shared" si="39"/>
        <v>16</v>
      </c>
      <c r="O167" s="124">
        <f t="shared" si="39"/>
        <v>40</v>
      </c>
      <c r="P167" s="122">
        <f t="shared" si="39"/>
        <v>48</v>
      </c>
      <c r="Q167" s="123">
        <f t="shared" si="39"/>
        <v>8</v>
      </c>
      <c r="R167" s="123">
        <f t="shared" si="39"/>
        <v>40</v>
      </c>
      <c r="S167" s="124">
        <f t="shared" si="39"/>
        <v>16</v>
      </c>
      <c r="T167" s="122">
        <f t="shared" si="39"/>
        <v>56</v>
      </c>
      <c r="U167" s="123">
        <f t="shared" si="39"/>
        <v>16</v>
      </c>
      <c r="V167" s="123">
        <f t="shared" si="39"/>
        <v>24</v>
      </c>
      <c r="W167" s="124">
        <f t="shared" si="39"/>
        <v>40</v>
      </c>
      <c r="X167" s="122">
        <f t="shared" si="39"/>
        <v>88</v>
      </c>
      <c r="Y167" s="123">
        <f t="shared" si="39"/>
        <v>0</v>
      </c>
      <c r="Z167" s="123">
        <f t="shared" si="39"/>
        <v>24</v>
      </c>
      <c r="AA167" s="124">
        <f t="shared" si="39"/>
        <v>56</v>
      </c>
      <c r="AB167" s="122">
        <f t="shared" si="39"/>
        <v>40</v>
      </c>
      <c r="AC167" s="123">
        <f t="shared" si="39"/>
        <v>8</v>
      </c>
      <c r="AD167" s="123">
        <f t="shared" si="39"/>
        <v>24</v>
      </c>
      <c r="AE167" s="124">
        <f t="shared" si="39"/>
        <v>24</v>
      </c>
      <c r="AF167" s="122">
        <f t="shared" si="39"/>
        <v>48</v>
      </c>
      <c r="AG167" s="123">
        <f t="shared" si="39"/>
        <v>0</v>
      </c>
      <c r="AH167" s="123">
        <f t="shared" si="39"/>
        <v>0</v>
      </c>
      <c r="AI167" s="124">
        <f t="shared" si="39"/>
        <v>24</v>
      </c>
      <c r="AJ167" s="122">
        <f t="shared" si="39"/>
        <v>56</v>
      </c>
      <c r="AK167" s="123">
        <f t="shared" si="39"/>
        <v>0</v>
      </c>
      <c r="AL167" s="123">
        <f t="shared" si="39"/>
        <v>0</v>
      </c>
      <c r="AM167" s="124">
        <f t="shared" si="39"/>
        <v>48</v>
      </c>
      <c r="AN167" s="122">
        <f t="shared" si="39"/>
        <v>0</v>
      </c>
      <c r="AO167" s="123">
        <f t="shared" si="39"/>
        <v>0</v>
      </c>
      <c r="AP167" s="123">
        <f t="shared" si="39"/>
        <v>0</v>
      </c>
      <c r="AQ167" s="125">
        <f t="shared" si="39"/>
        <v>0</v>
      </c>
      <c r="AS167" s="379">
        <f>SUM(L167:AQ167)</f>
        <v>784</v>
      </c>
      <c r="BB167" s="313"/>
      <c r="BD167" s="7"/>
    </row>
    <row r="168" spans="1:56" ht="18" customHeight="1" thickBot="1" x14ac:dyDescent="0.3">
      <c r="A168" s="498"/>
      <c r="B168" s="499"/>
      <c r="C168" s="500"/>
      <c r="D168" s="502"/>
      <c r="E168" s="504"/>
      <c r="F168" s="506"/>
      <c r="G168" s="508"/>
      <c r="H168" s="509"/>
      <c r="I168" s="509"/>
      <c r="J168" s="509"/>
      <c r="K168" s="516"/>
      <c r="L168" s="424">
        <f>SUM(L167:O167)</f>
        <v>96</v>
      </c>
      <c r="M168" s="517"/>
      <c r="N168" s="517"/>
      <c r="O168" s="518"/>
      <c r="P168" s="424">
        <f>SUM(P167:S167)</f>
        <v>112</v>
      </c>
      <c r="Q168" s="517"/>
      <c r="R168" s="517"/>
      <c r="S168" s="518"/>
      <c r="T168" s="424">
        <f>SUM(T167:W167)</f>
        <v>136</v>
      </c>
      <c r="U168" s="517"/>
      <c r="V168" s="517"/>
      <c r="W168" s="518"/>
      <c r="X168" s="424">
        <f>SUM(X167:AA167)</f>
        <v>168</v>
      </c>
      <c r="Y168" s="517"/>
      <c r="Z168" s="517"/>
      <c r="AA168" s="518"/>
      <c r="AB168" s="424">
        <f>SUM(AB167:AE167)</f>
        <v>96</v>
      </c>
      <c r="AC168" s="517"/>
      <c r="AD168" s="517"/>
      <c r="AE168" s="518"/>
      <c r="AF168" s="424">
        <f>SUM(AF167:AI167)</f>
        <v>72</v>
      </c>
      <c r="AG168" s="517"/>
      <c r="AH168" s="517"/>
      <c r="AI168" s="518"/>
      <c r="AJ168" s="424">
        <f>SUM(AJ167:AM167)</f>
        <v>104</v>
      </c>
      <c r="AK168" s="517"/>
      <c r="AL168" s="517"/>
      <c r="AM168" s="518"/>
      <c r="AN168" s="424">
        <f>SUM(AN167:AQ167)</f>
        <v>0</v>
      </c>
      <c r="AO168" s="517"/>
      <c r="AP168" s="517"/>
      <c r="AQ168" s="518"/>
      <c r="BB168" s="313"/>
      <c r="BD168" s="7"/>
    </row>
    <row r="169" spans="1:56" ht="18" customHeight="1" x14ac:dyDescent="0.25">
      <c r="A169" s="564" t="s">
        <v>52</v>
      </c>
      <c r="B169" s="483"/>
      <c r="C169" s="566"/>
      <c r="D169" s="438" t="s">
        <v>8</v>
      </c>
      <c r="E169" s="441" t="s">
        <v>9</v>
      </c>
      <c r="F169" s="415" t="s">
        <v>60</v>
      </c>
      <c r="G169" s="444" t="s">
        <v>6</v>
      </c>
      <c r="H169" s="432" t="s">
        <v>10</v>
      </c>
      <c r="I169" s="432" t="s">
        <v>11</v>
      </c>
      <c r="J169" s="432" t="s">
        <v>12</v>
      </c>
      <c r="K169" s="419" t="s">
        <v>55</v>
      </c>
      <c r="L169" s="395" t="s">
        <v>266</v>
      </c>
      <c r="M169" s="396"/>
      <c r="N169" s="396"/>
      <c r="O169" s="397"/>
      <c r="P169" s="395" t="s">
        <v>267</v>
      </c>
      <c r="Q169" s="396"/>
      <c r="R169" s="396"/>
      <c r="S169" s="397"/>
      <c r="T169" s="427" t="s">
        <v>268</v>
      </c>
      <c r="U169" s="428"/>
      <c r="V169" s="428"/>
      <c r="W169" s="429"/>
      <c r="X169" s="427" t="s">
        <v>269</v>
      </c>
      <c r="Y169" s="428"/>
      <c r="Z169" s="428"/>
      <c r="AA169" s="429"/>
      <c r="AB169" s="427" t="s">
        <v>270</v>
      </c>
      <c r="AC169" s="428"/>
      <c r="AD169" s="428"/>
      <c r="AE169" s="429"/>
      <c r="AF169" s="427" t="s">
        <v>271</v>
      </c>
      <c r="AG169" s="428"/>
      <c r="AH169" s="428"/>
      <c r="AI169" s="429"/>
      <c r="AJ169" s="427" t="s">
        <v>272</v>
      </c>
      <c r="AK169" s="428"/>
      <c r="AL169" s="428"/>
      <c r="AM169" s="429"/>
      <c r="AN169" s="395" t="s">
        <v>273</v>
      </c>
      <c r="AO169" s="396"/>
      <c r="AP169" s="396"/>
      <c r="AQ169" s="397"/>
      <c r="BD169" s="7"/>
    </row>
    <row r="170" spans="1:56" ht="18" customHeight="1" x14ac:dyDescent="0.25">
      <c r="A170" s="564"/>
      <c r="B170" s="483"/>
      <c r="C170" s="566"/>
      <c r="D170" s="439"/>
      <c r="E170" s="441"/>
      <c r="F170" s="443"/>
      <c r="G170" s="444"/>
      <c r="H170" s="432"/>
      <c r="I170" s="432"/>
      <c r="J170" s="432"/>
      <c r="K170" s="419"/>
      <c r="L170" s="417" t="s">
        <v>10</v>
      </c>
      <c r="M170" s="411" t="s">
        <v>11</v>
      </c>
      <c r="N170" s="413" t="s">
        <v>13</v>
      </c>
      <c r="O170" s="415" t="s">
        <v>58</v>
      </c>
      <c r="P170" s="417" t="s">
        <v>10</v>
      </c>
      <c r="Q170" s="411" t="s">
        <v>11</v>
      </c>
      <c r="R170" s="413" t="s">
        <v>13</v>
      </c>
      <c r="S170" s="415" t="s">
        <v>58</v>
      </c>
      <c r="T170" s="417" t="s">
        <v>10</v>
      </c>
      <c r="U170" s="411" t="s">
        <v>11</v>
      </c>
      <c r="V170" s="413" t="s">
        <v>13</v>
      </c>
      <c r="W170" s="415" t="s">
        <v>58</v>
      </c>
      <c r="X170" s="417" t="s">
        <v>10</v>
      </c>
      <c r="Y170" s="411" t="s">
        <v>11</v>
      </c>
      <c r="Z170" s="413" t="s">
        <v>13</v>
      </c>
      <c r="AA170" s="415" t="s">
        <v>58</v>
      </c>
      <c r="AB170" s="417" t="s">
        <v>10</v>
      </c>
      <c r="AC170" s="411" t="s">
        <v>11</v>
      </c>
      <c r="AD170" s="413" t="s">
        <v>13</v>
      </c>
      <c r="AE170" s="415" t="s">
        <v>58</v>
      </c>
      <c r="AF170" s="417" t="s">
        <v>10</v>
      </c>
      <c r="AG170" s="411" t="s">
        <v>11</v>
      </c>
      <c r="AH170" s="413" t="s">
        <v>13</v>
      </c>
      <c r="AI170" s="415" t="s">
        <v>58</v>
      </c>
      <c r="AJ170" s="417" t="s">
        <v>10</v>
      </c>
      <c r="AK170" s="411" t="s">
        <v>11</v>
      </c>
      <c r="AL170" s="413" t="s">
        <v>13</v>
      </c>
      <c r="AM170" s="415" t="s">
        <v>58</v>
      </c>
      <c r="AN170" s="417" t="s">
        <v>10</v>
      </c>
      <c r="AO170" s="411" t="s">
        <v>11</v>
      </c>
      <c r="AP170" s="413" t="s">
        <v>13</v>
      </c>
      <c r="AQ170" s="415" t="s">
        <v>58</v>
      </c>
      <c r="BD170" s="7"/>
    </row>
    <row r="171" spans="1:56" ht="18" customHeight="1" thickBot="1" x14ac:dyDescent="0.3">
      <c r="A171" s="564"/>
      <c r="B171" s="483"/>
      <c r="C171" s="566"/>
      <c r="D171" s="440"/>
      <c r="E171" s="442"/>
      <c r="F171" s="416"/>
      <c r="G171" s="445"/>
      <c r="H171" s="433"/>
      <c r="I171" s="433"/>
      <c r="J171" s="433"/>
      <c r="K171" s="420"/>
      <c r="L171" s="418"/>
      <c r="M171" s="412"/>
      <c r="N171" s="414"/>
      <c r="O171" s="416"/>
      <c r="P171" s="418"/>
      <c r="Q171" s="412"/>
      <c r="R171" s="414"/>
      <c r="S171" s="416"/>
      <c r="T171" s="418"/>
      <c r="U171" s="412"/>
      <c r="V171" s="414"/>
      <c r="W171" s="416"/>
      <c r="X171" s="418"/>
      <c r="Y171" s="412"/>
      <c r="Z171" s="414"/>
      <c r="AA171" s="416"/>
      <c r="AB171" s="418"/>
      <c r="AC171" s="412"/>
      <c r="AD171" s="414"/>
      <c r="AE171" s="416"/>
      <c r="AF171" s="418"/>
      <c r="AG171" s="412"/>
      <c r="AH171" s="414"/>
      <c r="AI171" s="416"/>
      <c r="AJ171" s="418"/>
      <c r="AK171" s="412"/>
      <c r="AL171" s="414"/>
      <c r="AM171" s="416"/>
      <c r="AN171" s="418"/>
      <c r="AO171" s="412"/>
      <c r="AP171" s="414"/>
      <c r="AQ171" s="416"/>
      <c r="BD171" s="7"/>
    </row>
    <row r="172" spans="1:56" ht="18" customHeight="1" x14ac:dyDescent="0.25">
      <c r="A172" s="564"/>
      <c r="B172" s="483"/>
      <c r="C172" s="566"/>
      <c r="D172" s="577">
        <f>SUM(D48+D167+D95)</f>
        <v>17</v>
      </c>
      <c r="E172" s="514">
        <f>SUM(E48+E167+E95)</f>
        <v>73</v>
      </c>
      <c r="F172" s="632">
        <f>SUM(F95+F167+F48)</f>
        <v>147</v>
      </c>
      <c r="G172" s="611">
        <f>SUM(G167+G95+G48)</f>
        <v>1120</v>
      </c>
      <c r="H172" s="514">
        <f>SUM(H48+H167+H95)</f>
        <v>544</v>
      </c>
      <c r="I172" s="514">
        <f>SUM(I48+I167+I95)</f>
        <v>96</v>
      </c>
      <c r="J172" s="514">
        <f>SUM(J48+J167+J95)</f>
        <v>232</v>
      </c>
      <c r="K172" s="491">
        <f>SUM(K48+K167+K95)</f>
        <v>248</v>
      </c>
      <c r="L172" s="127">
        <f t="shared" ref="L172:AQ172" si="40">SUM(L95+L167+L48)</f>
        <v>96</v>
      </c>
      <c r="M172" s="128">
        <f t="shared" si="40"/>
        <v>32</v>
      </c>
      <c r="N172" s="128">
        <f t="shared" si="40"/>
        <v>24</v>
      </c>
      <c r="O172" s="129">
        <f t="shared" si="40"/>
        <v>40</v>
      </c>
      <c r="P172" s="127">
        <f t="shared" si="40"/>
        <v>96</v>
      </c>
      <c r="Q172" s="128">
        <f t="shared" si="40"/>
        <v>40</v>
      </c>
      <c r="R172" s="128">
        <f t="shared" si="40"/>
        <v>48</v>
      </c>
      <c r="S172" s="129">
        <f t="shared" si="40"/>
        <v>16</v>
      </c>
      <c r="T172" s="127">
        <f t="shared" si="40"/>
        <v>80</v>
      </c>
      <c r="U172" s="128">
        <f t="shared" si="40"/>
        <v>16</v>
      </c>
      <c r="V172" s="128">
        <f t="shared" si="40"/>
        <v>56</v>
      </c>
      <c r="W172" s="130">
        <f t="shared" si="40"/>
        <v>40</v>
      </c>
      <c r="X172" s="127">
        <f t="shared" si="40"/>
        <v>88</v>
      </c>
      <c r="Y172" s="128">
        <f t="shared" si="40"/>
        <v>0</v>
      </c>
      <c r="Z172" s="128">
        <f t="shared" si="40"/>
        <v>40</v>
      </c>
      <c r="AA172" s="129">
        <f t="shared" si="40"/>
        <v>56</v>
      </c>
      <c r="AB172" s="127">
        <f t="shared" si="40"/>
        <v>40</v>
      </c>
      <c r="AC172" s="128">
        <f t="shared" si="40"/>
        <v>8</v>
      </c>
      <c r="AD172" s="128">
        <f t="shared" si="40"/>
        <v>40</v>
      </c>
      <c r="AE172" s="129">
        <f t="shared" si="40"/>
        <v>24</v>
      </c>
      <c r="AF172" s="127">
        <f t="shared" si="40"/>
        <v>64</v>
      </c>
      <c r="AG172" s="128">
        <f t="shared" si="40"/>
        <v>0</v>
      </c>
      <c r="AH172" s="128">
        <f t="shared" si="40"/>
        <v>24</v>
      </c>
      <c r="AI172" s="129">
        <f t="shared" si="40"/>
        <v>24</v>
      </c>
      <c r="AJ172" s="127">
        <f t="shared" si="40"/>
        <v>56</v>
      </c>
      <c r="AK172" s="128">
        <f t="shared" si="40"/>
        <v>0</v>
      </c>
      <c r="AL172" s="128">
        <f t="shared" si="40"/>
        <v>0</v>
      </c>
      <c r="AM172" s="129">
        <f t="shared" si="40"/>
        <v>48</v>
      </c>
      <c r="AN172" s="127">
        <f t="shared" si="40"/>
        <v>24</v>
      </c>
      <c r="AO172" s="128">
        <f t="shared" si="40"/>
        <v>0</v>
      </c>
      <c r="AP172" s="128">
        <f t="shared" si="40"/>
        <v>0</v>
      </c>
      <c r="AQ172" s="130">
        <f t="shared" si="40"/>
        <v>0</v>
      </c>
      <c r="AS172" s="379" t="s">
        <v>62</v>
      </c>
      <c r="AU172" s="383"/>
      <c r="AV172" s="383"/>
      <c r="AW172" s="383"/>
      <c r="AX172" s="383"/>
      <c r="AY172" s="383"/>
      <c r="AZ172" s="383"/>
      <c r="BA172" s="383"/>
      <c r="BB172" s="7"/>
      <c r="BC172" s="7"/>
      <c r="BD172" s="7"/>
    </row>
    <row r="173" spans="1:56" ht="18" customHeight="1" thickBot="1" x14ac:dyDescent="0.3">
      <c r="A173" s="564"/>
      <c r="B173" s="483"/>
      <c r="C173" s="566"/>
      <c r="D173" s="617"/>
      <c r="E173" s="515"/>
      <c r="F173" s="492"/>
      <c r="G173" s="445"/>
      <c r="H173" s="583"/>
      <c r="I173" s="583"/>
      <c r="J173" s="583"/>
      <c r="K173" s="586"/>
      <c r="L173" s="494">
        <f>SUM(L172:O172)</f>
        <v>192</v>
      </c>
      <c r="M173" s="494"/>
      <c r="N173" s="494"/>
      <c r="O173" s="631"/>
      <c r="P173" s="494">
        <f>SUM(P172:S172)</f>
        <v>200</v>
      </c>
      <c r="Q173" s="494"/>
      <c r="R173" s="494"/>
      <c r="S173" s="631"/>
      <c r="T173" s="494">
        <f>SUM(T172:W172)</f>
        <v>192</v>
      </c>
      <c r="U173" s="494"/>
      <c r="V173" s="494"/>
      <c r="W173" s="631"/>
      <c r="X173" s="494">
        <f>SUM(X172:AA172)</f>
        <v>184</v>
      </c>
      <c r="Y173" s="494"/>
      <c r="Z173" s="494"/>
      <c r="AA173" s="631"/>
      <c r="AB173" s="494">
        <f>SUM(AB172:AE172)</f>
        <v>112</v>
      </c>
      <c r="AC173" s="494"/>
      <c r="AD173" s="494"/>
      <c r="AE173" s="631"/>
      <c r="AF173" s="494">
        <f>SUM(AF172:AI172)</f>
        <v>112</v>
      </c>
      <c r="AG173" s="494"/>
      <c r="AH173" s="494"/>
      <c r="AI173" s="631"/>
      <c r="AJ173" s="494">
        <f>SUM(AJ172:AM172)</f>
        <v>104</v>
      </c>
      <c r="AK173" s="494"/>
      <c r="AL173" s="494"/>
      <c r="AM173" s="631"/>
      <c r="AN173" s="494">
        <f>SUM(AN172:AQ172)</f>
        <v>24</v>
      </c>
      <c r="AO173" s="494"/>
      <c r="AP173" s="494"/>
      <c r="AQ173" s="631"/>
      <c r="AS173" s="379">
        <f>SUM(L173:AQ173)</f>
        <v>1120</v>
      </c>
    </row>
    <row r="174" spans="1:56" ht="18" customHeight="1" x14ac:dyDescent="0.25">
      <c r="A174" s="564"/>
      <c r="B174" s="483"/>
      <c r="C174" s="566"/>
      <c r="D174" s="479" t="s">
        <v>23</v>
      </c>
      <c r="E174" s="480"/>
      <c r="F174" s="481"/>
      <c r="G174" s="488" t="s">
        <v>24</v>
      </c>
      <c r="H174" s="428"/>
      <c r="I174" s="428"/>
      <c r="J174" s="428"/>
      <c r="K174" s="429"/>
      <c r="L174" s="405">
        <f>L102+1</f>
        <v>3</v>
      </c>
      <c r="M174" s="406"/>
      <c r="N174" s="406"/>
      <c r="O174" s="407"/>
      <c r="P174" s="405">
        <f>P102+1</f>
        <v>3</v>
      </c>
      <c r="Q174" s="406"/>
      <c r="R174" s="406"/>
      <c r="S174" s="407"/>
      <c r="T174" s="405">
        <f>T102+3</f>
        <v>3</v>
      </c>
      <c r="U174" s="406"/>
      <c r="V174" s="406"/>
      <c r="W174" s="407"/>
      <c r="X174" s="405">
        <f>X102+4</f>
        <v>4</v>
      </c>
      <c r="Y174" s="406"/>
      <c r="Z174" s="406"/>
      <c r="AA174" s="407"/>
      <c r="AB174" s="405">
        <f>AB102+2</f>
        <v>2</v>
      </c>
      <c r="AC174" s="406"/>
      <c r="AD174" s="406"/>
      <c r="AE174" s="407"/>
      <c r="AF174" s="405">
        <f>AF102+1</f>
        <v>1</v>
      </c>
      <c r="AG174" s="406"/>
      <c r="AH174" s="406"/>
      <c r="AI174" s="407"/>
      <c r="AJ174" s="405">
        <f>AJ102+1</f>
        <v>1</v>
      </c>
      <c r="AK174" s="406"/>
      <c r="AL174" s="406"/>
      <c r="AM174" s="407"/>
      <c r="AN174" s="405">
        <f t="shared" ref="AN174" si="41">AN102</f>
        <v>0</v>
      </c>
      <c r="AO174" s="406"/>
      <c r="AP174" s="406"/>
      <c r="AQ174" s="407"/>
      <c r="AS174" s="379">
        <f>SUM(L174:AQ174)</f>
        <v>17</v>
      </c>
    </row>
    <row r="175" spans="1:56" ht="18" customHeight="1" x14ac:dyDescent="0.25">
      <c r="A175" s="564"/>
      <c r="B175" s="483"/>
      <c r="C175" s="566"/>
      <c r="D175" s="482"/>
      <c r="E175" s="483"/>
      <c r="F175" s="484"/>
      <c r="G175" s="401" t="s">
        <v>25</v>
      </c>
      <c r="H175" s="402"/>
      <c r="I175" s="402"/>
      <c r="J175" s="402"/>
      <c r="K175" s="403"/>
      <c r="L175" s="398">
        <f>L103+8</f>
        <v>13</v>
      </c>
      <c r="M175" s="399"/>
      <c r="N175" s="399"/>
      <c r="O175" s="400"/>
      <c r="P175" s="398">
        <f>P103+8</f>
        <v>12</v>
      </c>
      <c r="Q175" s="399"/>
      <c r="R175" s="399"/>
      <c r="S175" s="400"/>
      <c r="T175" s="398">
        <f>T103+9</f>
        <v>13</v>
      </c>
      <c r="U175" s="399"/>
      <c r="V175" s="399"/>
      <c r="W175" s="400"/>
      <c r="X175" s="398">
        <f>X103+9</f>
        <v>10</v>
      </c>
      <c r="Y175" s="399"/>
      <c r="Z175" s="399"/>
      <c r="AA175" s="400"/>
      <c r="AB175" s="398">
        <f>AB103+7</f>
        <v>8</v>
      </c>
      <c r="AC175" s="399"/>
      <c r="AD175" s="399"/>
      <c r="AE175" s="400"/>
      <c r="AF175" s="398">
        <f>AF103+4</f>
        <v>6</v>
      </c>
      <c r="AG175" s="399"/>
      <c r="AH175" s="399"/>
      <c r="AI175" s="400"/>
      <c r="AJ175" s="398">
        <f>AJ103+9</f>
        <v>9</v>
      </c>
      <c r="AK175" s="399"/>
      <c r="AL175" s="399"/>
      <c r="AM175" s="400"/>
      <c r="AN175" s="398">
        <f t="shared" ref="AN175" si="42">AN103</f>
        <v>2</v>
      </c>
      <c r="AO175" s="399"/>
      <c r="AP175" s="399"/>
      <c r="AQ175" s="400"/>
      <c r="AS175" s="379">
        <f>SUM(L175:AQ175)</f>
        <v>73</v>
      </c>
    </row>
    <row r="176" spans="1:56" ht="18" customHeight="1" thickBot="1" x14ac:dyDescent="0.3">
      <c r="A176" s="564"/>
      <c r="B176" s="483"/>
      <c r="C176" s="566"/>
      <c r="D176" s="485"/>
      <c r="E176" s="486"/>
      <c r="F176" s="487"/>
      <c r="G176" s="401" t="s">
        <v>60</v>
      </c>
      <c r="H176" s="402"/>
      <c r="I176" s="402"/>
      <c r="J176" s="402"/>
      <c r="K176" s="403"/>
      <c r="L176" s="404">
        <f>L104+3+1+5+3</f>
        <v>27</v>
      </c>
      <c r="M176" s="404"/>
      <c r="N176" s="404"/>
      <c r="O176" s="404"/>
      <c r="P176" s="404">
        <f>P104+2+2+3+6+2+1</f>
        <v>25</v>
      </c>
      <c r="Q176" s="404"/>
      <c r="R176" s="404"/>
      <c r="S176" s="404"/>
      <c r="T176" s="404">
        <f>T104+3+4+4+3+4</f>
        <v>25</v>
      </c>
      <c r="U176" s="404"/>
      <c r="V176" s="404"/>
      <c r="W176" s="404"/>
      <c r="X176" s="404">
        <f>X104+2+6+4+6+1+3+3+3</f>
        <v>29</v>
      </c>
      <c r="Y176" s="404"/>
      <c r="Z176" s="404"/>
      <c r="AA176" s="404"/>
      <c r="AB176" s="404">
        <f>AB104+2+4+4+2</f>
        <v>13</v>
      </c>
      <c r="AC176" s="404"/>
      <c r="AD176" s="404"/>
      <c r="AE176" s="404"/>
      <c r="AF176" s="404">
        <f>AF104+3+4+1+1+2</f>
        <v>13</v>
      </c>
      <c r="AG176" s="404"/>
      <c r="AH176" s="404"/>
      <c r="AI176" s="404"/>
      <c r="AJ176" s="404">
        <f>AJ104+2+2+2+4+1+1</f>
        <v>12</v>
      </c>
      <c r="AK176" s="404"/>
      <c r="AL176" s="404"/>
      <c r="AM176" s="404"/>
      <c r="AN176" s="404">
        <f t="shared" ref="AN176" si="43">AN104</f>
        <v>3</v>
      </c>
      <c r="AO176" s="404"/>
      <c r="AP176" s="404"/>
      <c r="AQ176" s="404"/>
      <c r="AS176" s="379">
        <f>SUM(L176:AQ176)</f>
        <v>147</v>
      </c>
    </row>
    <row r="177" spans="1:43" ht="18" customHeight="1" x14ac:dyDescent="0.25">
      <c r="A177" s="131"/>
      <c r="B177" s="132"/>
      <c r="C177" s="132"/>
      <c r="D177" s="132"/>
      <c r="E177" s="132"/>
      <c r="F177" s="132"/>
      <c r="G177" s="132"/>
      <c r="H177" s="132"/>
      <c r="I177" s="132"/>
      <c r="J177" s="132"/>
      <c r="K177" s="132"/>
      <c r="L177" s="132"/>
      <c r="M177" s="132"/>
      <c r="N177" s="132"/>
      <c r="O177" s="132"/>
      <c r="P177" s="132"/>
      <c r="Q177" s="132"/>
      <c r="R177" s="132"/>
      <c r="S177" s="132"/>
      <c r="T177" s="132"/>
      <c r="U177" s="132"/>
      <c r="V177" s="132"/>
      <c r="W177" s="132"/>
      <c r="X177" s="132"/>
      <c r="Y177" s="133"/>
      <c r="Z177" s="132"/>
      <c r="AA177" s="132"/>
      <c r="AB177" s="132"/>
      <c r="AC177" s="132"/>
      <c r="AD177" s="5"/>
      <c r="AE177" s="6"/>
      <c r="AF177" s="134"/>
      <c r="AG177" s="132"/>
      <c r="AH177" s="132"/>
      <c r="AI177" s="132"/>
      <c r="AJ177" s="132"/>
      <c r="AK177" s="132"/>
      <c r="AL177" s="132"/>
      <c r="AM177" s="132"/>
      <c r="AN177" s="132"/>
      <c r="AO177" s="132"/>
      <c r="AP177" s="132"/>
      <c r="AQ177" s="135"/>
    </row>
    <row r="178" spans="1:43" ht="18" customHeight="1" x14ac:dyDescent="0.25">
      <c r="A178" s="136" t="s">
        <v>56</v>
      </c>
      <c r="B178" s="214"/>
      <c r="C178" s="137"/>
      <c r="D178" s="139"/>
      <c r="E178" s="139"/>
      <c r="F178" s="139"/>
      <c r="G178" s="139"/>
      <c r="H178" s="139"/>
      <c r="I178" s="139"/>
      <c r="J178" s="139"/>
      <c r="K178" s="139"/>
      <c r="L178" s="139"/>
      <c r="M178" s="139"/>
      <c r="N178" s="139"/>
      <c r="O178" s="139"/>
      <c r="P178" s="139"/>
      <c r="Q178" s="140"/>
      <c r="R178" s="140"/>
      <c r="S178" s="140"/>
      <c r="T178" s="140"/>
      <c r="U178" s="140"/>
      <c r="V178" s="140"/>
      <c r="W178" s="140"/>
      <c r="X178" s="140"/>
      <c r="Y178" s="140"/>
      <c r="Z178" s="140"/>
      <c r="AA178" s="140"/>
      <c r="AB178" s="140"/>
      <c r="AC178" s="140"/>
      <c r="AE178" s="4"/>
      <c r="AF178" s="472" t="str">
        <f>AF59</f>
        <v>Obowiązuje od roku akademickiego:  2020/2021</v>
      </c>
      <c r="AG178" s="473"/>
      <c r="AH178" s="473"/>
      <c r="AI178" s="473"/>
      <c r="AJ178" s="473"/>
      <c r="AK178" s="473"/>
      <c r="AL178" s="473"/>
      <c r="AM178" s="473"/>
      <c r="AN178" s="473"/>
      <c r="AO178" s="473"/>
      <c r="AP178" s="473"/>
      <c r="AQ178" s="474"/>
    </row>
    <row r="179" spans="1:43" ht="18" customHeight="1" x14ac:dyDescent="0.25">
      <c r="A179" s="138"/>
      <c r="B179" s="137" t="s">
        <v>275</v>
      </c>
      <c r="D179" s="139"/>
      <c r="E179" s="139"/>
      <c r="F179" s="139"/>
      <c r="G179" s="139"/>
      <c r="H179" s="139"/>
      <c r="I179" s="139"/>
      <c r="J179" s="139"/>
      <c r="K179" s="139"/>
      <c r="L179" s="139"/>
      <c r="M179" s="139"/>
      <c r="N179" s="139"/>
      <c r="O179" s="139"/>
      <c r="P179" s="139"/>
      <c r="Q179" s="140"/>
      <c r="R179" s="140"/>
      <c r="S179" s="140"/>
      <c r="T179" s="140"/>
      <c r="U179" s="140"/>
      <c r="V179" s="140"/>
      <c r="W179" s="140"/>
      <c r="X179" s="140"/>
      <c r="Y179" s="140"/>
      <c r="Z179" s="140"/>
      <c r="AA179" s="140"/>
      <c r="AB179" s="140"/>
      <c r="AC179" s="140"/>
      <c r="AE179" s="4"/>
      <c r="AF179" s="141"/>
      <c r="AG179" s="144" t="s">
        <v>26</v>
      </c>
      <c r="AH179" s="145"/>
      <c r="AI179" s="140"/>
      <c r="AO179" s="7"/>
      <c r="AP179" s="7"/>
      <c r="AQ179" s="142"/>
    </row>
    <row r="180" spans="1:43" ht="18" customHeight="1" x14ac:dyDescent="0.25">
      <c r="A180" s="138"/>
      <c r="B180" s="143" t="s">
        <v>321</v>
      </c>
      <c r="D180" s="139"/>
      <c r="E180" s="139"/>
      <c r="F180" s="139"/>
      <c r="G180" s="139"/>
      <c r="H180" s="139"/>
      <c r="I180" s="139"/>
      <c r="J180" s="139"/>
      <c r="K180" s="139"/>
      <c r="L180" s="139"/>
      <c r="M180" s="139"/>
      <c r="N180" s="139"/>
      <c r="O180" s="139"/>
      <c r="P180" s="139"/>
      <c r="Q180" s="140"/>
      <c r="R180" s="140"/>
      <c r="S180" s="140"/>
      <c r="T180" s="140"/>
      <c r="U180" s="140"/>
      <c r="V180" s="140"/>
      <c r="W180" s="140"/>
      <c r="X180" s="140"/>
      <c r="Y180" s="140"/>
      <c r="Z180" s="140"/>
      <c r="AA180" s="140"/>
      <c r="AB180" s="140"/>
      <c r="AC180" s="140"/>
      <c r="AE180" s="4"/>
      <c r="AF180" s="146"/>
      <c r="AG180" s="147" t="s">
        <v>27</v>
      </c>
      <c r="AH180" s="147" t="s">
        <v>28</v>
      </c>
      <c r="AI180" s="145"/>
      <c r="AJ180" s="145"/>
      <c r="AK180" s="148"/>
      <c r="AN180" s="148"/>
      <c r="AO180" s="148"/>
      <c r="AP180" s="148"/>
      <c r="AQ180" s="4"/>
    </row>
    <row r="181" spans="1:43" ht="18" customHeight="1" x14ac:dyDescent="0.25">
      <c r="A181" s="138"/>
      <c r="B181" s="143" t="s">
        <v>276</v>
      </c>
      <c r="G181" s="139"/>
      <c r="H181" s="139"/>
      <c r="I181" s="139"/>
      <c r="J181" s="139"/>
      <c r="K181" s="139"/>
      <c r="L181" s="139"/>
      <c r="M181" s="139"/>
      <c r="N181" s="139"/>
      <c r="O181" s="139"/>
      <c r="P181" s="139"/>
      <c r="Q181" s="140"/>
      <c r="R181" s="140"/>
      <c r="S181" s="140"/>
      <c r="T181" s="140"/>
      <c r="U181" s="140"/>
      <c r="V181" s="140"/>
      <c r="W181" s="140"/>
      <c r="X181" s="140"/>
      <c r="Y181" s="140"/>
      <c r="Z181" s="140"/>
      <c r="AA181" s="140"/>
      <c r="AE181" s="4"/>
      <c r="AF181" s="146"/>
      <c r="AG181" s="147" t="s">
        <v>29</v>
      </c>
      <c r="AH181" s="147" t="s">
        <v>30</v>
      </c>
      <c r="AI181" s="151"/>
      <c r="AJ181" s="140"/>
      <c r="AQ181" s="152"/>
    </row>
    <row r="182" spans="1:43" ht="18" customHeight="1" x14ac:dyDescent="0.25">
      <c r="A182" s="138"/>
      <c r="B182" s="156" t="s">
        <v>322</v>
      </c>
      <c r="C182" s="351"/>
      <c r="D182" s="351"/>
      <c r="E182" s="139"/>
      <c r="F182" s="139"/>
      <c r="G182" s="139"/>
      <c r="H182" s="139"/>
      <c r="I182" s="149"/>
      <c r="J182" s="149"/>
      <c r="K182" s="149"/>
      <c r="L182" s="149"/>
      <c r="M182" s="149"/>
      <c r="N182" s="149"/>
      <c r="O182" s="149"/>
      <c r="P182" s="149"/>
      <c r="Q182" s="149"/>
      <c r="R182" s="150"/>
      <c r="S182" s="150"/>
      <c r="T182" s="150"/>
      <c r="U182" s="150"/>
      <c r="V182" s="150"/>
      <c r="W182" s="150"/>
      <c r="X182" s="150"/>
      <c r="Y182" s="150"/>
      <c r="AA182" s="150"/>
      <c r="AE182" s="4"/>
      <c r="AF182" s="146"/>
      <c r="AG182" s="147" t="s">
        <v>12</v>
      </c>
      <c r="AH182" s="154" t="s">
        <v>31</v>
      </c>
      <c r="AI182" s="155"/>
      <c r="AJ182" s="150"/>
      <c r="AQ182" s="4"/>
    </row>
    <row r="183" spans="1:43" ht="18" customHeight="1" x14ac:dyDescent="0.25">
      <c r="A183" s="138"/>
      <c r="B183" s="156" t="s">
        <v>314</v>
      </c>
      <c r="C183" s="351"/>
      <c r="D183" s="351"/>
      <c r="E183" s="351"/>
      <c r="F183" s="351"/>
      <c r="G183" s="351"/>
      <c r="H183" s="351"/>
      <c r="I183" s="139"/>
      <c r="J183" s="139"/>
      <c r="K183" s="139"/>
      <c r="L183" s="139"/>
      <c r="M183" s="153"/>
      <c r="N183" s="139"/>
      <c r="O183" s="139"/>
      <c r="P183" s="139"/>
      <c r="Q183" s="139"/>
      <c r="R183" s="139"/>
      <c r="S183" s="140"/>
      <c r="T183" s="140"/>
      <c r="U183" s="140"/>
      <c r="V183" s="140"/>
      <c r="W183" s="140"/>
      <c r="X183" s="140"/>
      <c r="Y183" s="140"/>
      <c r="AA183" s="140"/>
      <c r="AE183" s="4"/>
      <c r="AF183" s="146"/>
      <c r="AG183" s="147" t="s">
        <v>32</v>
      </c>
      <c r="AH183" s="147" t="s">
        <v>33</v>
      </c>
      <c r="AI183" s="151"/>
      <c r="AJ183" s="140"/>
      <c r="AQ183" s="4"/>
    </row>
    <row r="184" spans="1:43" ht="18" customHeight="1" x14ac:dyDescent="0.25">
      <c r="A184" s="138"/>
      <c r="B184" s="143" t="s">
        <v>315</v>
      </c>
      <c r="D184" s="139"/>
      <c r="E184" s="139"/>
      <c r="F184" s="139"/>
      <c r="G184" s="139"/>
      <c r="H184" s="139"/>
      <c r="I184" s="139"/>
      <c r="J184" s="139"/>
      <c r="K184" s="139"/>
      <c r="L184" s="139"/>
      <c r="M184" s="139"/>
      <c r="N184" s="139"/>
      <c r="O184" s="139"/>
      <c r="P184" s="139"/>
      <c r="Q184" s="140"/>
      <c r="R184" s="140"/>
      <c r="S184" s="140"/>
      <c r="T184" s="140"/>
      <c r="U184" s="140"/>
      <c r="V184" s="140"/>
      <c r="W184" s="140"/>
      <c r="X184" s="140"/>
      <c r="Y184" s="140"/>
      <c r="Z184" s="140"/>
      <c r="AA184" s="140"/>
      <c r="AE184" s="4"/>
      <c r="AF184" s="146"/>
      <c r="AG184" s="147" t="s">
        <v>34</v>
      </c>
      <c r="AH184" s="147" t="s">
        <v>35</v>
      </c>
      <c r="AI184" s="151"/>
      <c r="AJ184" s="140"/>
      <c r="AQ184" s="4"/>
    </row>
    <row r="185" spans="1:43" ht="18" customHeight="1" x14ac:dyDescent="0.25">
      <c r="A185" s="138"/>
      <c r="D185" s="139"/>
      <c r="E185" s="139"/>
      <c r="F185" s="139"/>
      <c r="G185" s="139"/>
      <c r="H185" s="139"/>
      <c r="I185" s="139"/>
      <c r="J185" s="139"/>
      <c r="K185" s="139"/>
      <c r="L185" s="139"/>
      <c r="M185" s="139"/>
      <c r="N185" s="139"/>
      <c r="O185" s="139"/>
      <c r="P185" s="139"/>
      <c r="Q185" s="140"/>
      <c r="R185" s="140"/>
      <c r="S185" s="140"/>
      <c r="T185" s="140"/>
      <c r="U185" s="140"/>
      <c r="V185" s="140"/>
      <c r="W185" s="140"/>
      <c r="X185" s="140"/>
      <c r="Y185" s="140"/>
      <c r="Z185" s="140"/>
      <c r="AA185" s="140"/>
      <c r="AE185" s="4"/>
      <c r="AF185" s="146"/>
      <c r="AG185" s="147" t="s">
        <v>36</v>
      </c>
      <c r="AH185" s="147" t="s">
        <v>37</v>
      </c>
      <c r="AI185" s="151"/>
      <c r="AJ185" s="140"/>
      <c r="AQ185" s="4"/>
    </row>
    <row r="186" spans="1:43" ht="18" customHeight="1" x14ac:dyDescent="0.25">
      <c r="A186" s="138"/>
      <c r="D186" s="139"/>
      <c r="E186" s="139"/>
      <c r="F186" s="139"/>
      <c r="G186" s="139"/>
      <c r="H186" s="139"/>
      <c r="I186" s="139"/>
      <c r="J186" s="139"/>
      <c r="K186" s="139"/>
      <c r="L186" s="139"/>
      <c r="M186" s="139"/>
      <c r="N186" s="139"/>
      <c r="O186" s="139"/>
      <c r="P186" s="139"/>
      <c r="Q186" s="140"/>
      <c r="R186" s="140"/>
      <c r="S186" s="140"/>
      <c r="T186" s="140"/>
      <c r="U186" s="140"/>
      <c r="V186" s="140"/>
      <c r="W186" s="140"/>
      <c r="X186" s="140"/>
      <c r="Y186" s="140"/>
      <c r="Z186" s="140"/>
      <c r="AA186" s="140"/>
      <c r="AE186" s="4"/>
      <c r="AF186" s="146"/>
      <c r="AG186" s="157"/>
      <c r="AH186" s="147" t="s">
        <v>59</v>
      </c>
      <c r="AI186" s="151"/>
      <c r="AJ186" s="140"/>
      <c r="AQ186" s="4"/>
    </row>
    <row r="187" spans="1:43" ht="18" customHeight="1" thickBot="1" x14ac:dyDescent="0.3">
      <c r="A187" s="158"/>
      <c r="B187" s="159"/>
      <c r="C187" s="160"/>
      <c r="D187" s="159"/>
      <c r="E187" s="161"/>
      <c r="F187" s="161"/>
      <c r="G187" s="161"/>
      <c r="H187" s="161"/>
      <c r="I187" s="161"/>
      <c r="J187" s="161"/>
      <c r="K187" s="159"/>
      <c r="L187" s="159"/>
      <c r="M187" s="159"/>
      <c r="N187" s="159"/>
      <c r="O187" s="159"/>
      <c r="P187" s="159"/>
      <c r="Q187" s="159"/>
      <c r="R187" s="159"/>
      <c r="S187" s="159"/>
      <c r="T187" s="159"/>
      <c r="U187" s="159"/>
      <c r="V187" s="159"/>
      <c r="W187" s="159"/>
      <c r="X187" s="159"/>
      <c r="Y187" s="54"/>
      <c r="Z187" s="162"/>
      <c r="AA187" s="162"/>
      <c r="AB187" s="162"/>
      <c r="AC187" s="162"/>
      <c r="AD187" s="54"/>
      <c r="AE187" s="3"/>
      <c r="AF187" s="475" t="s">
        <v>53</v>
      </c>
      <c r="AG187" s="476"/>
      <c r="AH187" s="477"/>
      <c r="AI187" s="477"/>
      <c r="AJ187" s="477"/>
      <c r="AK187" s="477"/>
      <c r="AL187" s="477"/>
      <c r="AM187" s="477"/>
      <c r="AN187" s="477"/>
      <c r="AO187" s="477"/>
      <c r="AP187" s="477"/>
      <c r="AQ187" s="478"/>
    </row>
    <row r="188" spans="1:43" ht="18" customHeight="1" x14ac:dyDescent="0.25">
      <c r="A188" s="549"/>
      <c r="B188" s="550"/>
      <c r="C188" s="551"/>
      <c r="D188" s="552" t="str">
        <f>D117</f>
        <v>PLAN  STUDIÓW  NR  VIII</v>
      </c>
      <c r="E188" s="553"/>
      <c r="F188" s="553"/>
      <c r="G188" s="553"/>
      <c r="H188" s="553"/>
      <c r="I188" s="553"/>
      <c r="J188" s="553"/>
      <c r="K188" s="553"/>
      <c r="L188" s="553"/>
      <c r="M188" s="553"/>
      <c r="N188" s="553"/>
      <c r="O188" s="553"/>
      <c r="P188" s="553"/>
      <c r="Q188" s="553"/>
      <c r="R188" s="553"/>
      <c r="S188" s="553"/>
      <c r="T188" s="553"/>
      <c r="U188" s="553"/>
      <c r="V188" s="553"/>
      <c r="W188" s="553"/>
      <c r="X188" s="553"/>
      <c r="Y188" s="553"/>
      <c r="Z188" s="553"/>
      <c r="AA188" s="553"/>
      <c r="AB188" s="554"/>
      <c r="AC188" s="554"/>
      <c r="AD188" s="554"/>
      <c r="AE188" s="555"/>
      <c r="AF188" s="55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7"/>
    </row>
    <row r="189" spans="1:43" ht="18" customHeight="1" x14ac:dyDescent="0.25">
      <c r="A189" s="545" t="s">
        <v>262</v>
      </c>
      <c r="B189" s="453"/>
      <c r="C189" s="454"/>
      <c r="D189" s="556"/>
      <c r="E189" s="557"/>
      <c r="F189" s="557"/>
      <c r="G189" s="557"/>
      <c r="H189" s="557"/>
      <c r="I189" s="557"/>
      <c r="J189" s="557"/>
      <c r="K189" s="557"/>
      <c r="L189" s="557"/>
      <c r="M189" s="557"/>
      <c r="N189" s="557"/>
      <c r="O189" s="557"/>
      <c r="P189" s="557"/>
      <c r="Q189" s="557"/>
      <c r="R189" s="557"/>
      <c r="S189" s="557"/>
      <c r="T189" s="557"/>
      <c r="U189" s="557"/>
      <c r="V189" s="557"/>
      <c r="W189" s="557"/>
      <c r="X189" s="557"/>
      <c r="Y189" s="557"/>
      <c r="Z189" s="557"/>
      <c r="AA189" s="557"/>
      <c r="AB189" s="558"/>
      <c r="AC189" s="558"/>
      <c r="AD189" s="558"/>
      <c r="AE189" s="559"/>
      <c r="AF189" s="58"/>
      <c r="AG189" s="59"/>
      <c r="AH189" s="59"/>
      <c r="AI189" s="59"/>
      <c r="AJ189" s="59"/>
      <c r="AK189" s="59"/>
      <c r="AL189" s="59"/>
      <c r="AM189" s="59"/>
      <c r="AN189" s="59"/>
      <c r="AO189" s="59"/>
      <c r="AP189" s="59"/>
      <c r="AQ189" s="60"/>
    </row>
    <row r="190" spans="1:43" ht="18" customHeight="1" x14ac:dyDescent="0.25">
      <c r="A190" s="545" t="s">
        <v>263</v>
      </c>
      <c r="B190" s="546"/>
      <c r="C190" s="547"/>
      <c r="D190" s="61"/>
      <c r="E190" s="62"/>
      <c r="F190" s="62"/>
      <c r="G190" s="62"/>
      <c r="H190" s="63"/>
      <c r="I190" s="62"/>
      <c r="J190" s="62"/>
      <c r="K190" s="62"/>
      <c r="L190" s="64"/>
      <c r="M190" s="65"/>
      <c r="N190" s="65"/>
      <c r="O190" s="65"/>
      <c r="P190" s="65"/>
      <c r="Q190" s="65"/>
      <c r="R190" s="65"/>
      <c r="S190" s="65"/>
      <c r="T190" s="65"/>
      <c r="U190" s="65"/>
      <c r="V190" s="65"/>
      <c r="W190" s="65"/>
      <c r="X190" s="65"/>
      <c r="Y190" s="65"/>
      <c r="Z190" s="65"/>
      <c r="AA190" s="65"/>
      <c r="AB190" s="66"/>
      <c r="AC190" s="66"/>
      <c r="AD190" s="66"/>
      <c r="AE190" s="66"/>
      <c r="AF190" s="58"/>
      <c r="AG190" s="59"/>
      <c r="AH190" s="59"/>
      <c r="AI190" s="59"/>
      <c r="AJ190" s="59"/>
      <c r="AK190" s="59"/>
      <c r="AL190" s="59"/>
      <c r="AM190" s="59"/>
      <c r="AN190" s="59"/>
      <c r="AO190" s="59"/>
      <c r="AP190" s="59"/>
      <c r="AQ190" s="60"/>
    </row>
    <row r="191" spans="1:43" ht="18" customHeight="1" x14ac:dyDescent="0.25">
      <c r="A191" s="545"/>
      <c r="B191" s="453"/>
      <c r="C191" s="454"/>
      <c r="D191" s="61" t="s">
        <v>110</v>
      </c>
      <c r="E191" s="62"/>
      <c r="F191" s="62"/>
      <c r="G191" s="62"/>
      <c r="H191" s="63" t="s">
        <v>204</v>
      </c>
      <c r="I191" s="62"/>
      <c r="J191" s="62"/>
      <c r="K191" s="62"/>
      <c r="L191" s="64"/>
      <c r="M191" s="65"/>
      <c r="N191" s="65"/>
      <c r="O191" s="65"/>
      <c r="P191" s="65"/>
      <c r="Q191" s="65"/>
      <c r="R191" s="65"/>
      <c r="S191" s="65"/>
      <c r="T191" s="65"/>
      <c r="U191" s="65"/>
      <c r="V191" s="65"/>
      <c r="W191" s="65"/>
      <c r="X191" s="65"/>
      <c r="Y191" s="67"/>
      <c r="Z191" s="68"/>
      <c r="AA191" s="68"/>
      <c r="AB191" s="69"/>
      <c r="AC191" s="68"/>
      <c r="AD191" s="68"/>
      <c r="AE191" s="68"/>
      <c r="AF191" s="58"/>
      <c r="AG191" s="59"/>
      <c r="AH191" s="59"/>
      <c r="AI191" s="59"/>
      <c r="AJ191" s="59"/>
      <c r="AK191" s="59"/>
      <c r="AL191" s="59"/>
      <c r="AM191" s="59"/>
      <c r="AN191" s="59"/>
      <c r="AO191" s="59"/>
      <c r="AP191" s="59"/>
      <c r="AQ191" s="60"/>
    </row>
    <row r="192" spans="1:43" ht="18" customHeight="1" x14ac:dyDescent="0.25">
      <c r="A192" s="452" t="s">
        <v>61</v>
      </c>
      <c r="B192" s="453"/>
      <c r="C192" s="454"/>
      <c r="D192" s="68" t="s">
        <v>64</v>
      </c>
      <c r="E192" s="70"/>
      <c r="F192" s="70"/>
      <c r="G192" s="70"/>
      <c r="H192" s="67" t="s">
        <v>264</v>
      </c>
      <c r="I192" s="67"/>
      <c r="J192" s="69"/>
      <c r="K192" s="70"/>
      <c r="L192" s="67"/>
      <c r="M192" s="67"/>
      <c r="N192" s="67"/>
      <c r="O192" s="67"/>
      <c r="P192" s="67"/>
      <c r="Q192" s="67"/>
      <c r="R192" s="67"/>
      <c r="S192" s="67"/>
      <c r="T192" s="67"/>
      <c r="U192" s="67"/>
      <c r="V192" s="67"/>
      <c r="W192" s="67"/>
      <c r="X192" s="67"/>
      <c r="Y192" s="67"/>
      <c r="Z192" s="68"/>
      <c r="AA192" s="68"/>
      <c r="AB192" s="69"/>
      <c r="AC192" s="71"/>
      <c r="AD192" s="71"/>
      <c r="AE192" s="71"/>
      <c r="AF192" s="58"/>
      <c r="AG192" s="59"/>
      <c r="AH192" s="59"/>
      <c r="AI192" s="59"/>
      <c r="AJ192" s="59"/>
      <c r="AK192" s="59"/>
      <c r="AL192" s="59"/>
      <c r="AM192" s="59"/>
      <c r="AN192" s="59"/>
      <c r="AO192" s="59"/>
      <c r="AP192" s="59"/>
      <c r="AQ192" s="60"/>
    </row>
    <row r="193" spans="1:43" ht="18" customHeight="1" x14ac:dyDescent="0.25">
      <c r="A193" s="455" t="s">
        <v>102</v>
      </c>
      <c r="B193" s="456"/>
      <c r="C193" s="457"/>
      <c r="D193" s="68" t="s">
        <v>63</v>
      </c>
      <c r="E193" s="70"/>
      <c r="F193" s="70"/>
      <c r="G193" s="68"/>
      <c r="H193" s="67" t="s">
        <v>265</v>
      </c>
      <c r="I193" s="67"/>
      <c r="J193" s="69"/>
      <c r="K193" s="67"/>
      <c r="L193" s="67"/>
      <c r="M193" s="59"/>
      <c r="N193" s="70"/>
      <c r="O193" s="67"/>
      <c r="P193" s="67"/>
      <c r="Q193" s="67"/>
      <c r="R193" s="67"/>
      <c r="S193" s="67"/>
      <c r="T193" s="67"/>
      <c r="U193" s="67"/>
      <c r="V193" s="67"/>
      <c r="W193" s="67"/>
      <c r="X193" s="67"/>
      <c r="Y193" s="67"/>
      <c r="Z193" s="68"/>
      <c r="AA193" s="68"/>
      <c r="AB193" s="69"/>
      <c r="AC193" s="71"/>
      <c r="AD193" s="71"/>
      <c r="AE193" s="71"/>
      <c r="AF193" s="58"/>
      <c r="AG193" s="59"/>
      <c r="AH193" s="59"/>
      <c r="AI193" s="59"/>
      <c r="AJ193" s="59"/>
      <c r="AK193" s="59"/>
      <c r="AL193" s="59"/>
      <c r="AM193" s="59"/>
      <c r="AN193" s="59"/>
      <c r="AO193" s="59"/>
      <c r="AP193" s="59"/>
      <c r="AQ193" s="60"/>
    </row>
    <row r="194" spans="1:43" ht="18" customHeight="1" x14ac:dyDescent="0.25">
      <c r="A194" s="452" t="s">
        <v>57</v>
      </c>
      <c r="B194" s="453"/>
      <c r="C194" s="454"/>
      <c r="D194" s="68" t="s">
        <v>0</v>
      </c>
      <c r="E194" s="68"/>
      <c r="F194" s="68"/>
      <c r="G194" s="68"/>
      <c r="H194" s="67" t="s">
        <v>65</v>
      </c>
      <c r="I194" s="67"/>
      <c r="J194" s="69"/>
      <c r="K194" s="67"/>
      <c r="L194" s="67"/>
      <c r="M194" s="67"/>
      <c r="N194" s="70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8"/>
      <c r="AA194" s="68"/>
      <c r="AB194" s="69"/>
      <c r="AC194" s="68"/>
      <c r="AD194" s="68"/>
      <c r="AE194" s="68"/>
      <c r="AF194" s="58"/>
      <c r="AG194" s="59"/>
      <c r="AH194" s="59"/>
      <c r="AI194" s="59"/>
      <c r="AJ194" s="59"/>
      <c r="AK194" s="59"/>
      <c r="AL194" s="59"/>
      <c r="AM194" s="59"/>
      <c r="AN194" s="59"/>
      <c r="AO194" s="59"/>
      <c r="AP194" s="59"/>
      <c r="AQ194" s="60"/>
    </row>
    <row r="195" spans="1:43" ht="18" customHeight="1" x14ac:dyDescent="0.25">
      <c r="A195" s="72"/>
      <c r="B195" s="73"/>
      <c r="C195" s="74"/>
      <c r="D195" s="75"/>
      <c r="E195" s="68"/>
      <c r="F195" s="68"/>
      <c r="G195" s="68"/>
      <c r="H195" s="67"/>
      <c r="I195" s="67"/>
      <c r="J195" s="69"/>
      <c r="K195" s="67"/>
      <c r="L195" s="67"/>
      <c r="M195" s="67"/>
      <c r="N195" s="67"/>
      <c r="O195" s="67"/>
      <c r="P195" s="67"/>
      <c r="Q195" s="67"/>
      <c r="R195" s="67"/>
      <c r="S195" s="67"/>
      <c r="T195" s="67"/>
      <c r="U195" s="67"/>
      <c r="V195" s="67"/>
      <c r="W195" s="67"/>
      <c r="X195" s="67"/>
      <c r="Y195" s="67"/>
      <c r="Z195" s="68"/>
      <c r="AA195" s="68"/>
      <c r="AB195" s="69"/>
      <c r="AC195" s="68"/>
      <c r="AD195" s="68"/>
      <c r="AE195" s="68"/>
      <c r="AF195" s="458" t="s">
        <v>211</v>
      </c>
      <c r="AG195" s="459"/>
      <c r="AH195" s="459"/>
      <c r="AI195" s="459"/>
      <c r="AJ195" s="459"/>
      <c r="AK195" s="459"/>
      <c r="AL195" s="459"/>
      <c r="AM195" s="459"/>
      <c r="AN195" s="459"/>
      <c r="AO195" s="459"/>
      <c r="AP195" s="459"/>
      <c r="AQ195" s="460"/>
    </row>
    <row r="196" spans="1:43" ht="18" customHeight="1" x14ac:dyDescent="0.25">
      <c r="A196" s="72"/>
      <c r="B196" s="73"/>
      <c r="C196" s="74"/>
      <c r="D196" s="75"/>
      <c r="E196" s="68"/>
      <c r="F196" s="68"/>
      <c r="G196" s="68"/>
      <c r="H196" s="67"/>
      <c r="I196" s="67"/>
      <c r="J196" s="69"/>
      <c r="K196" s="67"/>
      <c r="L196" s="67"/>
      <c r="M196" s="67"/>
      <c r="N196" s="67"/>
      <c r="O196" s="67"/>
      <c r="P196" s="67"/>
      <c r="Q196" s="67"/>
      <c r="R196" s="67"/>
      <c r="S196" s="67"/>
      <c r="T196" s="67"/>
      <c r="U196" s="67"/>
      <c r="V196" s="67"/>
      <c r="W196" s="67"/>
      <c r="X196" s="67"/>
      <c r="Y196" s="67"/>
      <c r="Z196" s="68"/>
      <c r="AA196" s="68"/>
      <c r="AB196" s="69"/>
      <c r="AC196" s="68"/>
      <c r="AD196" s="68"/>
      <c r="AE196" s="68"/>
      <c r="AF196" s="458" t="s">
        <v>212</v>
      </c>
      <c r="AG196" s="459"/>
      <c r="AH196" s="459"/>
      <c r="AI196" s="459"/>
      <c r="AJ196" s="459"/>
      <c r="AK196" s="459"/>
      <c r="AL196" s="459"/>
      <c r="AM196" s="459"/>
      <c r="AN196" s="459"/>
      <c r="AO196" s="459"/>
      <c r="AP196" s="459"/>
      <c r="AQ196" s="460"/>
    </row>
    <row r="197" spans="1:43" ht="18" customHeight="1" thickBot="1" x14ac:dyDescent="0.3">
      <c r="A197" s="520"/>
      <c r="B197" s="521"/>
      <c r="C197" s="522"/>
      <c r="D197" s="215"/>
      <c r="E197" s="216"/>
      <c r="F197" s="216"/>
      <c r="G197" s="216"/>
      <c r="H197" s="67"/>
      <c r="I197" s="67"/>
      <c r="J197" s="69"/>
      <c r="K197" s="67"/>
      <c r="L197" s="67"/>
      <c r="M197" s="67"/>
      <c r="N197" s="67"/>
      <c r="O197" s="67"/>
      <c r="P197" s="67"/>
      <c r="Q197" s="67"/>
      <c r="R197" s="67"/>
      <c r="S197" s="67"/>
      <c r="T197" s="67"/>
      <c r="U197" s="217"/>
      <c r="V197" s="217"/>
      <c r="W197" s="217"/>
      <c r="X197" s="217"/>
      <c r="Y197" s="217"/>
      <c r="Z197" s="218"/>
      <c r="AA197" s="218"/>
      <c r="AB197" s="216"/>
      <c r="AC197" s="219"/>
      <c r="AD197" s="219"/>
      <c r="AE197" s="219"/>
      <c r="AF197" s="81"/>
      <c r="AG197" s="82"/>
      <c r="AH197" s="82"/>
      <c r="AI197" s="82"/>
      <c r="AJ197" s="82"/>
      <c r="AK197" s="82"/>
      <c r="AL197" s="82"/>
      <c r="AM197" s="82"/>
      <c r="AN197" s="82"/>
      <c r="AO197" s="82"/>
      <c r="AP197" s="82"/>
      <c r="AQ197" s="83"/>
    </row>
    <row r="198" spans="1:43" ht="6.75" customHeight="1" thickBot="1" x14ac:dyDescent="0.3">
      <c r="A198" s="194"/>
      <c r="B198" s="220"/>
      <c r="C198" s="220"/>
      <c r="D198" s="84"/>
      <c r="E198" s="84"/>
      <c r="F198" s="84"/>
      <c r="G198" s="84"/>
      <c r="H198" s="84"/>
      <c r="I198" s="84"/>
      <c r="J198" s="84"/>
      <c r="K198" s="195"/>
      <c r="L198" s="195"/>
      <c r="M198" s="195"/>
      <c r="N198" s="195"/>
      <c r="O198" s="195"/>
      <c r="P198" s="195"/>
      <c r="Q198" s="195"/>
      <c r="R198" s="195"/>
      <c r="S198" s="195"/>
      <c r="T198" s="195"/>
      <c r="U198" s="195"/>
      <c r="V198" s="195"/>
      <c r="W198" s="195"/>
      <c r="X198" s="195"/>
      <c r="Y198" s="195"/>
      <c r="Z198" s="196"/>
      <c r="AA198" s="196"/>
      <c r="AB198" s="197"/>
      <c r="AC198" s="197"/>
      <c r="AD198" s="197"/>
      <c r="AE198" s="197"/>
      <c r="AF198" s="197"/>
      <c r="AG198" s="197"/>
      <c r="AH198" s="197"/>
      <c r="AI198" s="197"/>
      <c r="AJ198" s="197"/>
      <c r="AK198" s="197"/>
      <c r="AL198" s="197"/>
      <c r="AM198" s="197"/>
      <c r="AN198" s="197"/>
      <c r="AO198" s="197"/>
      <c r="AP198" s="84"/>
      <c r="AQ198" s="84"/>
    </row>
    <row r="199" spans="1:43" ht="18" customHeight="1" x14ac:dyDescent="0.25">
      <c r="A199" s="625" t="s">
        <v>39</v>
      </c>
      <c r="B199" s="526" t="s">
        <v>2</v>
      </c>
      <c r="C199" s="600"/>
      <c r="D199" s="533" t="s">
        <v>3</v>
      </c>
      <c r="E199" s="533"/>
      <c r="F199" s="534"/>
      <c r="G199" s="538" t="s">
        <v>4</v>
      </c>
      <c r="H199" s="539"/>
      <c r="I199" s="539"/>
      <c r="J199" s="539"/>
      <c r="K199" s="539"/>
      <c r="L199" s="538" t="s">
        <v>49</v>
      </c>
      <c r="M199" s="540"/>
      <c r="N199" s="540"/>
      <c r="O199" s="540"/>
      <c r="P199" s="540"/>
      <c r="Q199" s="540"/>
      <c r="R199" s="540"/>
      <c r="S199" s="540"/>
      <c r="T199" s="540"/>
      <c r="U199" s="540"/>
      <c r="V199" s="540"/>
      <c r="W199" s="540"/>
      <c r="X199" s="540"/>
      <c r="Y199" s="540"/>
      <c r="Z199" s="540"/>
      <c r="AA199" s="540"/>
      <c r="AB199" s="540"/>
      <c r="AC199" s="540"/>
      <c r="AD199" s="540"/>
      <c r="AE199" s="540"/>
      <c r="AF199" s="540"/>
      <c r="AG199" s="540"/>
      <c r="AH199" s="540"/>
      <c r="AI199" s="540"/>
      <c r="AJ199" s="540"/>
      <c r="AK199" s="540"/>
      <c r="AL199" s="540"/>
      <c r="AM199" s="540"/>
      <c r="AN199" s="540"/>
      <c r="AO199" s="540"/>
      <c r="AP199" s="540"/>
      <c r="AQ199" s="541"/>
    </row>
    <row r="200" spans="1:43" ht="18" customHeight="1" x14ac:dyDescent="0.25">
      <c r="A200" s="626"/>
      <c r="B200" s="528"/>
      <c r="C200" s="601"/>
      <c r="D200" s="536"/>
      <c r="E200" s="536"/>
      <c r="F200" s="537"/>
      <c r="G200" s="542" t="s">
        <v>6</v>
      </c>
      <c r="H200" s="432" t="s">
        <v>7</v>
      </c>
      <c r="I200" s="432"/>
      <c r="J200" s="432"/>
      <c r="K200" s="419"/>
      <c r="L200" s="470" t="s">
        <v>266</v>
      </c>
      <c r="M200" s="432"/>
      <c r="N200" s="432"/>
      <c r="O200" s="471"/>
      <c r="P200" s="470" t="s">
        <v>267</v>
      </c>
      <c r="Q200" s="432"/>
      <c r="R200" s="432"/>
      <c r="S200" s="471"/>
      <c r="T200" s="467" t="s">
        <v>268</v>
      </c>
      <c r="U200" s="468"/>
      <c r="V200" s="468"/>
      <c r="W200" s="469"/>
      <c r="X200" s="467" t="s">
        <v>269</v>
      </c>
      <c r="Y200" s="468"/>
      <c r="Z200" s="468"/>
      <c r="AA200" s="469"/>
      <c r="AB200" s="467" t="s">
        <v>270</v>
      </c>
      <c r="AC200" s="468"/>
      <c r="AD200" s="468"/>
      <c r="AE200" s="469"/>
      <c r="AF200" s="467" t="s">
        <v>271</v>
      </c>
      <c r="AG200" s="468"/>
      <c r="AH200" s="468"/>
      <c r="AI200" s="469"/>
      <c r="AJ200" s="467" t="s">
        <v>272</v>
      </c>
      <c r="AK200" s="468"/>
      <c r="AL200" s="468"/>
      <c r="AM200" s="469"/>
      <c r="AN200" s="470" t="s">
        <v>273</v>
      </c>
      <c r="AO200" s="432"/>
      <c r="AP200" s="432"/>
      <c r="AQ200" s="471"/>
    </row>
    <row r="201" spans="1:43" ht="18" customHeight="1" x14ac:dyDescent="0.25">
      <c r="A201" s="626"/>
      <c r="B201" s="528"/>
      <c r="C201" s="601"/>
      <c r="D201" s="623" t="s">
        <v>8</v>
      </c>
      <c r="E201" s="413" t="s">
        <v>9</v>
      </c>
      <c r="F201" s="464" t="s">
        <v>60</v>
      </c>
      <c r="G201" s="543"/>
      <c r="H201" s="432" t="s">
        <v>10</v>
      </c>
      <c r="I201" s="432" t="s">
        <v>11</v>
      </c>
      <c r="J201" s="432" t="s">
        <v>12</v>
      </c>
      <c r="K201" s="419" t="s">
        <v>55</v>
      </c>
      <c r="L201" s="421" t="s">
        <v>213</v>
      </c>
      <c r="M201" s="422"/>
      <c r="N201" s="422"/>
      <c r="O201" s="422"/>
      <c r="P201" s="422"/>
      <c r="Q201" s="422"/>
      <c r="R201" s="422"/>
      <c r="S201" s="422"/>
      <c r="T201" s="422"/>
      <c r="U201" s="422"/>
      <c r="V201" s="422"/>
      <c r="W201" s="422"/>
      <c r="X201" s="422"/>
      <c r="Y201" s="422"/>
      <c r="Z201" s="422"/>
      <c r="AA201" s="422"/>
      <c r="AB201" s="422"/>
      <c r="AC201" s="422"/>
      <c r="AD201" s="422"/>
      <c r="AE201" s="422"/>
      <c r="AF201" s="422"/>
      <c r="AG201" s="422"/>
      <c r="AH201" s="422"/>
      <c r="AI201" s="422"/>
      <c r="AJ201" s="422"/>
      <c r="AK201" s="422"/>
      <c r="AL201" s="422"/>
      <c r="AM201" s="422"/>
      <c r="AN201" s="422"/>
      <c r="AO201" s="422"/>
      <c r="AP201" s="422"/>
      <c r="AQ201" s="423"/>
    </row>
    <row r="202" spans="1:43" ht="18" customHeight="1" x14ac:dyDescent="0.25">
      <c r="A202" s="626"/>
      <c r="B202" s="528"/>
      <c r="C202" s="601"/>
      <c r="D202" s="623"/>
      <c r="E202" s="463"/>
      <c r="F202" s="465"/>
      <c r="G202" s="543"/>
      <c r="H202" s="432"/>
      <c r="I202" s="432"/>
      <c r="J202" s="432"/>
      <c r="K202" s="419"/>
      <c r="L202" s="417" t="s">
        <v>10</v>
      </c>
      <c r="M202" s="411" t="s">
        <v>11</v>
      </c>
      <c r="N202" s="413" t="s">
        <v>13</v>
      </c>
      <c r="O202" s="415" t="s">
        <v>58</v>
      </c>
      <c r="P202" s="417" t="s">
        <v>10</v>
      </c>
      <c r="Q202" s="411" t="s">
        <v>11</v>
      </c>
      <c r="R202" s="413" t="s">
        <v>13</v>
      </c>
      <c r="S202" s="415" t="s">
        <v>58</v>
      </c>
      <c r="T202" s="417" t="s">
        <v>10</v>
      </c>
      <c r="U202" s="411" t="s">
        <v>11</v>
      </c>
      <c r="V202" s="413" t="s">
        <v>13</v>
      </c>
      <c r="W202" s="415" t="s">
        <v>58</v>
      </c>
      <c r="X202" s="417" t="s">
        <v>10</v>
      </c>
      <c r="Y202" s="411" t="s">
        <v>11</v>
      </c>
      <c r="Z202" s="413" t="s">
        <v>13</v>
      </c>
      <c r="AA202" s="415" t="s">
        <v>58</v>
      </c>
      <c r="AB202" s="417" t="s">
        <v>10</v>
      </c>
      <c r="AC202" s="411" t="s">
        <v>11</v>
      </c>
      <c r="AD202" s="413" t="s">
        <v>13</v>
      </c>
      <c r="AE202" s="415" t="s">
        <v>58</v>
      </c>
      <c r="AF202" s="417" t="s">
        <v>10</v>
      </c>
      <c r="AG202" s="411" t="s">
        <v>11</v>
      </c>
      <c r="AH202" s="413" t="s">
        <v>13</v>
      </c>
      <c r="AI202" s="415" t="s">
        <v>58</v>
      </c>
      <c r="AJ202" s="417" t="s">
        <v>10</v>
      </c>
      <c r="AK202" s="411" t="s">
        <v>11</v>
      </c>
      <c r="AL202" s="413" t="s">
        <v>13</v>
      </c>
      <c r="AM202" s="415" t="s">
        <v>58</v>
      </c>
      <c r="AN202" s="417" t="s">
        <v>10</v>
      </c>
      <c r="AO202" s="411" t="s">
        <v>11</v>
      </c>
      <c r="AP202" s="413" t="s">
        <v>13</v>
      </c>
      <c r="AQ202" s="415" t="s">
        <v>58</v>
      </c>
    </row>
    <row r="203" spans="1:43" ht="18" customHeight="1" thickBot="1" x14ac:dyDescent="0.3">
      <c r="A203" s="627"/>
      <c r="B203" s="530"/>
      <c r="C203" s="602"/>
      <c r="D203" s="624"/>
      <c r="E203" s="414"/>
      <c r="F203" s="466"/>
      <c r="G203" s="544"/>
      <c r="H203" s="433"/>
      <c r="I203" s="433"/>
      <c r="J203" s="433"/>
      <c r="K203" s="420"/>
      <c r="L203" s="418"/>
      <c r="M203" s="412"/>
      <c r="N203" s="414"/>
      <c r="O203" s="416"/>
      <c r="P203" s="418"/>
      <c r="Q203" s="412"/>
      <c r="R203" s="414"/>
      <c r="S203" s="416"/>
      <c r="T203" s="418"/>
      <c r="U203" s="412"/>
      <c r="V203" s="414"/>
      <c r="W203" s="416"/>
      <c r="X203" s="418"/>
      <c r="Y203" s="412"/>
      <c r="Z203" s="414"/>
      <c r="AA203" s="416"/>
      <c r="AB203" s="418"/>
      <c r="AC203" s="412"/>
      <c r="AD203" s="414"/>
      <c r="AE203" s="416"/>
      <c r="AF203" s="418"/>
      <c r="AG203" s="412"/>
      <c r="AH203" s="414"/>
      <c r="AI203" s="416"/>
      <c r="AJ203" s="418"/>
      <c r="AK203" s="412"/>
      <c r="AL203" s="414"/>
      <c r="AM203" s="416"/>
      <c r="AN203" s="418"/>
      <c r="AO203" s="412"/>
      <c r="AP203" s="414"/>
      <c r="AQ203" s="416"/>
    </row>
    <row r="204" spans="1:43" ht="18" customHeight="1" thickBot="1" x14ac:dyDescent="0.3">
      <c r="A204" s="318" t="s">
        <v>279</v>
      </c>
      <c r="B204" s="519" t="s">
        <v>199</v>
      </c>
      <c r="C204" s="519"/>
      <c r="D204" s="616"/>
      <c r="E204" s="616"/>
      <c r="F204" s="275"/>
      <c r="G204" s="275"/>
      <c r="H204" s="446"/>
      <c r="I204" s="446"/>
      <c r="J204" s="446"/>
      <c r="K204" s="446"/>
      <c r="L204" s="446"/>
      <c r="M204" s="446"/>
      <c r="N204" s="446"/>
      <c r="O204" s="446"/>
      <c r="P204" s="446"/>
      <c r="Q204" s="446"/>
      <c r="R204" s="446"/>
      <c r="S204" s="446"/>
      <c r="T204" s="446"/>
      <c r="U204" s="446"/>
      <c r="V204" s="446"/>
      <c r="W204" s="446"/>
      <c r="X204" s="446"/>
      <c r="Y204" s="446"/>
      <c r="Z204" s="446"/>
      <c r="AA204" s="446"/>
      <c r="AB204" s="446"/>
      <c r="AC204" s="446"/>
      <c r="AD204" s="446"/>
      <c r="AE204" s="446"/>
      <c r="AF204" s="446"/>
      <c r="AG204" s="446"/>
      <c r="AH204" s="446"/>
      <c r="AI204" s="446"/>
      <c r="AJ204" s="446"/>
      <c r="AK204" s="446"/>
      <c r="AL204" s="446"/>
      <c r="AM204" s="446"/>
      <c r="AN204" s="446"/>
      <c r="AO204" s="446"/>
      <c r="AP204" s="446"/>
      <c r="AQ204" s="447"/>
    </row>
    <row r="205" spans="1:43" ht="18" customHeight="1" thickBot="1" x14ac:dyDescent="0.3">
      <c r="A205" s="326"/>
      <c r="B205" s="223" t="s">
        <v>113</v>
      </c>
      <c r="C205" s="224" t="s">
        <v>114</v>
      </c>
      <c r="D205" s="628"/>
      <c r="E205" s="629"/>
      <c r="F205" s="629"/>
      <c r="G205" s="629"/>
      <c r="H205" s="629"/>
      <c r="I205" s="629"/>
      <c r="J205" s="629"/>
      <c r="K205" s="629"/>
      <c r="L205" s="629"/>
      <c r="M205" s="629"/>
      <c r="N205" s="629"/>
      <c r="O205" s="629"/>
      <c r="P205" s="629"/>
      <c r="Q205" s="629"/>
      <c r="R205" s="629"/>
      <c r="S205" s="629"/>
      <c r="T205" s="629"/>
      <c r="U205" s="629"/>
      <c r="V205" s="629"/>
      <c r="W205" s="629"/>
      <c r="X205" s="629"/>
      <c r="Y205" s="629"/>
      <c r="Z205" s="629"/>
      <c r="AA205" s="629"/>
      <c r="AB205" s="629"/>
      <c r="AC205" s="629"/>
      <c r="AD205" s="629"/>
      <c r="AE205" s="629"/>
      <c r="AF205" s="629"/>
      <c r="AG205" s="629"/>
      <c r="AH205" s="629"/>
      <c r="AI205" s="629"/>
      <c r="AJ205" s="629"/>
      <c r="AK205" s="629"/>
      <c r="AL205" s="629"/>
      <c r="AM205" s="629"/>
      <c r="AN205" s="629"/>
      <c r="AO205" s="629"/>
      <c r="AP205" s="629"/>
      <c r="AQ205" s="630"/>
    </row>
    <row r="206" spans="1:43" ht="45" x14ac:dyDescent="0.25">
      <c r="A206" s="31">
        <v>1</v>
      </c>
      <c r="B206" s="32" t="s">
        <v>115</v>
      </c>
      <c r="C206" s="33" t="s">
        <v>119</v>
      </c>
      <c r="D206" s="278"/>
      <c r="E206" s="319">
        <v>2</v>
      </c>
      <c r="F206" s="274">
        <v>3</v>
      </c>
      <c r="G206" s="320">
        <f t="shared" ref="G206:G209" si="44">SUM(H206:K206)</f>
        <v>16</v>
      </c>
      <c r="H206" s="93">
        <f t="shared" ref="H206:H209" si="45">L206+P206+T206+X206+AB206+AF206+AJ206+AN206</f>
        <v>8</v>
      </c>
      <c r="I206" s="93">
        <f t="shared" ref="I206:I209" si="46">M206+Q206+U206+Y206+AC206+AG206+AK206+AO206</f>
        <v>0</v>
      </c>
      <c r="J206" s="93">
        <f t="shared" ref="J206:J209" si="47">N206+R206+V206+Z206+AD206+AH206+AL206+AP206</f>
        <v>0</v>
      </c>
      <c r="K206" s="93">
        <f t="shared" ref="K206:K209" si="48">O206+S206+W206+AA206+AE206+AI206+AM206+AQ206</f>
        <v>8</v>
      </c>
      <c r="L206" s="321"/>
      <c r="M206" s="322"/>
      <c r="N206" s="322"/>
      <c r="O206" s="323"/>
      <c r="P206" s="324"/>
      <c r="Q206" s="322"/>
      <c r="R206" s="322"/>
      <c r="S206" s="325"/>
      <c r="T206" s="321"/>
      <c r="U206" s="322"/>
      <c r="V206" s="322"/>
      <c r="W206" s="323"/>
      <c r="X206" s="324"/>
      <c r="Y206" s="322"/>
      <c r="Z206" s="322"/>
      <c r="AA206" s="323"/>
      <c r="AB206" s="324">
        <v>8</v>
      </c>
      <c r="AC206" s="322"/>
      <c r="AD206" s="322"/>
      <c r="AE206" s="323">
        <v>8</v>
      </c>
      <c r="AF206" s="324"/>
      <c r="AG206" s="322"/>
      <c r="AH206" s="322"/>
      <c r="AI206" s="323"/>
      <c r="AJ206" s="324"/>
      <c r="AK206" s="322"/>
      <c r="AL206" s="322"/>
      <c r="AM206" s="323"/>
      <c r="AN206" s="324"/>
      <c r="AO206" s="322"/>
      <c r="AP206" s="322"/>
      <c r="AQ206" s="323"/>
    </row>
    <row r="207" spans="1:43" ht="30" x14ac:dyDescent="0.25">
      <c r="A207" s="34">
        <f>A206+1</f>
        <v>2</v>
      </c>
      <c r="B207" s="35" t="s">
        <v>116</v>
      </c>
      <c r="C207" s="36" t="s">
        <v>120</v>
      </c>
      <c r="D207" s="181">
        <v>1</v>
      </c>
      <c r="E207" s="182">
        <v>1</v>
      </c>
      <c r="F207" s="112">
        <v>4</v>
      </c>
      <c r="G207" s="103">
        <f t="shared" si="44"/>
        <v>16</v>
      </c>
      <c r="H207" s="93">
        <f t="shared" si="45"/>
        <v>8</v>
      </c>
      <c r="I207" s="93">
        <f t="shared" si="46"/>
        <v>0</v>
      </c>
      <c r="J207" s="93">
        <f t="shared" si="47"/>
        <v>0</v>
      </c>
      <c r="K207" s="93">
        <f t="shared" si="48"/>
        <v>8</v>
      </c>
      <c r="L207" s="177"/>
      <c r="M207" s="178"/>
      <c r="N207" s="178"/>
      <c r="O207" s="179"/>
      <c r="P207" s="180"/>
      <c r="Q207" s="178"/>
      <c r="R207" s="178"/>
      <c r="S207" s="204"/>
      <c r="T207" s="177"/>
      <c r="U207" s="178"/>
      <c r="V207" s="178"/>
      <c r="W207" s="179"/>
      <c r="X207" s="180"/>
      <c r="Y207" s="178"/>
      <c r="Z207" s="178"/>
      <c r="AA207" s="179"/>
      <c r="AB207" s="183">
        <v>8</v>
      </c>
      <c r="AC207" s="178"/>
      <c r="AD207" s="178"/>
      <c r="AE207" s="179">
        <v>8</v>
      </c>
      <c r="AF207" s="180"/>
      <c r="AG207" s="178"/>
      <c r="AH207" s="178"/>
      <c r="AI207" s="179"/>
      <c r="AJ207" s="180"/>
      <c r="AK207" s="178"/>
      <c r="AL207" s="178"/>
      <c r="AM207" s="179"/>
      <c r="AN207" s="180"/>
      <c r="AO207" s="178"/>
      <c r="AP207" s="178"/>
      <c r="AQ207" s="179"/>
    </row>
    <row r="208" spans="1:43" ht="45" x14ac:dyDescent="0.25">
      <c r="A208" s="34">
        <f>A207+1</f>
        <v>3</v>
      </c>
      <c r="B208" s="37" t="s">
        <v>117</v>
      </c>
      <c r="C208" s="38" t="s">
        <v>121</v>
      </c>
      <c r="D208" s="181">
        <v>1</v>
      </c>
      <c r="E208" s="182">
        <v>1</v>
      </c>
      <c r="F208" s="112">
        <v>2</v>
      </c>
      <c r="G208" s="103">
        <f t="shared" si="44"/>
        <v>24</v>
      </c>
      <c r="H208" s="93">
        <f t="shared" si="45"/>
        <v>8</v>
      </c>
      <c r="I208" s="93">
        <f t="shared" si="46"/>
        <v>0</v>
      </c>
      <c r="J208" s="93">
        <f t="shared" si="47"/>
        <v>0</v>
      </c>
      <c r="K208" s="93">
        <f t="shared" si="48"/>
        <v>16</v>
      </c>
      <c r="L208" s="177"/>
      <c r="M208" s="178"/>
      <c r="N208" s="178"/>
      <c r="O208" s="179"/>
      <c r="P208" s="180"/>
      <c r="Q208" s="178"/>
      <c r="R208" s="178"/>
      <c r="S208" s="204"/>
      <c r="T208" s="177"/>
      <c r="U208" s="178"/>
      <c r="V208" s="178"/>
      <c r="W208" s="179"/>
      <c r="X208" s="180"/>
      <c r="Y208" s="178"/>
      <c r="Z208" s="178"/>
      <c r="AA208" s="179"/>
      <c r="AB208" s="180"/>
      <c r="AC208" s="178"/>
      <c r="AD208" s="178"/>
      <c r="AE208" s="179"/>
      <c r="AF208" s="183">
        <v>8</v>
      </c>
      <c r="AG208" s="178"/>
      <c r="AH208" s="178"/>
      <c r="AI208" s="179">
        <v>16</v>
      </c>
      <c r="AJ208" s="180"/>
      <c r="AK208" s="178"/>
      <c r="AL208" s="178"/>
      <c r="AM208" s="179"/>
      <c r="AN208" s="180"/>
      <c r="AO208" s="178"/>
      <c r="AP208" s="178"/>
      <c r="AQ208" s="179"/>
    </row>
    <row r="209" spans="1:45" ht="30.6" thickBot="1" x14ac:dyDescent="0.3">
      <c r="A209" s="34">
        <f>A208+1</f>
        <v>4</v>
      </c>
      <c r="B209" s="37" t="s">
        <v>118</v>
      </c>
      <c r="C209" s="38" t="s">
        <v>122</v>
      </c>
      <c r="D209" s="181"/>
      <c r="E209" s="182">
        <v>2</v>
      </c>
      <c r="F209" s="112">
        <v>2</v>
      </c>
      <c r="G209" s="103">
        <f t="shared" si="44"/>
        <v>16</v>
      </c>
      <c r="H209" s="93">
        <f t="shared" si="45"/>
        <v>8</v>
      </c>
      <c r="I209" s="93">
        <f t="shared" si="46"/>
        <v>0</v>
      </c>
      <c r="J209" s="93">
        <f t="shared" si="47"/>
        <v>0</v>
      </c>
      <c r="K209" s="93">
        <f t="shared" si="48"/>
        <v>8</v>
      </c>
      <c r="L209" s="177"/>
      <c r="M209" s="178"/>
      <c r="N209" s="178"/>
      <c r="O209" s="179"/>
      <c r="P209" s="180"/>
      <c r="Q209" s="178"/>
      <c r="R209" s="178"/>
      <c r="S209" s="204"/>
      <c r="T209" s="177"/>
      <c r="U209" s="178"/>
      <c r="V209" s="178"/>
      <c r="W209" s="179"/>
      <c r="X209" s="180"/>
      <c r="Y209" s="178"/>
      <c r="Z209" s="178"/>
      <c r="AA209" s="179"/>
      <c r="AB209" s="180"/>
      <c r="AC209" s="178"/>
      <c r="AD209" s="178"/>
      <c r="AE209" s="179"/>
      <c r="AF209" s="180"/>
      <c r="AG209" s="178"/>
      <c r="AH209" s="178"/>
      <c r="AI209" s="179"/>
      <c r="AJ209" s="180">
        <v>8</v>
      </c>
      <c r="AK209" s="178"/>
      <c r="AL209" s="178"/>
      <c r="AM209" s="179">
        <v>8</v>
      </c>
      <c r="AN209" s="180"/>
      <c r="AO209" s="178"/>
      <c r="AP209" s="178"/>
      <c r="AQ209" s="179"/>
    </row>
    <row r="210" spans="1:45" ht="18" customHeight="1" thickTop="1" x14ac:dyDescent="0.25">
      <c r="A210" s="495" t="s">
        <v>21</v>
      </c>
      <c r="B210" s="496"/>
      <c r="C210" s="497"/>
      <c r="D210" s="621">
        <f t="shared" ref="D210:F210" si="49">SUM(D206:D209)</f>
        <v>2</v>
      </c>
      <c r="E210" s="619">
        <f t="shared" si="49"/>
        <v>6</v>
      </c>
      <c r="F210" s="620">
        <f t="shared" si="49"/>
        <v>11</v>
      </c>
      <c r="G210" s="622">
        <f>SUM(G206:G209)</f>
        <v>72</v>
      </c>
      <c r="H210" s="619">
        <f t="shared" ref="H210:K210" si="50">SUM(H206:H209)</f>
        <v>32</v>
      </c>
      <c r="I210" s="619">
        <f t="shared" si="50"/>
        <v>0</v>
      </c>
      <c r="J210" s="619">
        <f t="shared" si="50"/>
        <v>0</v>
      </c>
      <c r="K210" s="620">
        <f t="shared" si="50"/>
        <v>40</v>
      </c>
      <c r="L210" s="314">
        <f t="shared" ref="L210:AQ210" si="51">SUM(L205:L209)</f>
        <v>0</v>
      </c>
      <c r="M210" s="315">
        <f t="shared" si="51"/>
        <v>0</v>
      </c>
      <c r="N210" s="315">
        <f t="shared" si="51"/>
        <v>0</v>
      </c>
      <c r="O210" s="316">
        <f t="shared" si="51"/>
        <v>0</v>
      </c>
      <c r="P210" s="314">
        <f t="shared" si="51"/>
        <v>0</v>
      </c>
      <c r="Q210" s="315">
        <f t="shared" si="51"/>
        <v>0</v>
      </c>
      <c r="R210" s="315">
        <f t="shared" si="51"/>
        <v>0</v>
      </c>
      <c r="S210" s="316">
        <f t="shared" si="51"/>
        <v>0</v>
      </c>
      <c r="T210" s="314">
        <f t="shared" si="51"/>
        <v>0</v>
      </c>
      <c r="U210" s="315">
        <f t="shared" si="51"/>
        <v>0</v>
      </c>
      <c r="V210" s="315">
        <f t="shared" si="51"/>
        <v>0</v>
      </c>
      <c r="W210" s="316">
        <f t="shared" si="51"/>
        <v>0</v>
      </c>
      <c r="X210" s="314">
        <f t="shared" si="51"/>
        <v>0</v>
      </c>
      <c r="Y210" s="315">
        <f t="shared" si="51"/>
        <v>0</v>
      </c>
      <c r="Z210" s="315">
        <f t="shared" si="51"/>
        <v>0</v>
      </c>
      <c r="AA210" s="316">
        <f t="shared" si="51"/>
        <v>0</v>
      </c>
      <c r="AB210" s="314">
        <f t="shared" si="51"/>
        <v>16</v>
      </c>
      <c r="AC210" s="315">
        <f t="shared" si="51"/>
        <v>0</v>
      </c>
      <c r="AD210" s="315">
        <f t="shared" si="51"/>
        <v>0</v>
      </c>
      <c r="AE210" s="316">
        <f t="shared" si="51"/>
        <v>16</v>
      </c>
      <c r="AF210" s="314">
        <f t="shared" si="51"/>
        <v>8</v>
      </c>
      <c r="AG210" s="315">
        <f t="shared" si="51"/>
        <v>0</v>
      </c>
      <c r="AH210" s="315">
        <f t="shared" si="51"/>
        <v>0</v>
      </c>
      <c r="AI210" s="316">
        <f t="shared" si="51"/>
        <v>16</v>
      </c>
      <c r="AJ210" s="314">
        <f t="shared" si="51"/>
        <v>8</v>
      </c>
      <c r="AK210" s="315">
        <f t="shared" si="51"/>
        <v>0</v>
      </c>
      <c r="AL210" s="315">
        <f t="shared" si="51"/>
        <v>0</v>
      </c>
      <c r="AM210" s="316">
        <f t="shared" si="51"/>
        <v>8</v>
      </c>
      <c r="AN210" s="314">
        <f t="shared" si="51"/>
        <v>0</v>
      </c>
      <c r="AO210" s="315">
        <f t="shared" si="51"/>
        <v>0</v>
      </c>
      <c r="AP210" s="315">
        <f t="shared" si="51"/>
        <v>0</v>
      </c>
      <c r="AQ210" s="317">
        <f t="shared" si="51"/>
        <v>0</v>
      </c>
    </row>
    <row r="211" spans="1:45" ht="18" customHeight="1" thickBot="1" x14ac:dyDescent="0.3">
      <c r="A211" s="498"/>
      <c r="B211" s="499"/>
      <c r="C211" s="500"/>
      <c r="D211" s="502"/>
      <c r="E211" s="504"/>
      <c r="F211" s="506"/>
      <c r="G211" s="508"/>
      <c r="H211" s="509"/>
      <c r="I211" s="509"/>
      <c r="J211" s="509"/>
      <c r="K211" s="516"/>
      <c r="L211" s="424">
        <f>SUM(L210:O210)</f>
        <v>0</v>
      </c>
      <c r="M211" s="517"/>
      <c r="N211" s="517"/>
      <c r="O211" s="518"/>
      <c r="P211" s="424">
        <f>SUM(P210:S210)</f>
        <v>0</v>
      </c>
      <c r="Q211" s="517"/>
      <c r="R211" s="517"/>
      <c r="S211" s="518"/>
      <c r="T211" s="424">
        <f>SUM(T210:W210)</f>
        <v>0</v>
      </c>
      <c r="U211" s="425"/>
      <c r="V211" s="425"/>
      <c r="W211" s="426"/>
      <c r="X211" s="424">
        <f>SUM(X210:AA210)</f>
        <v>0</v>
      </c>
      <c r="Y211" s="425"/>
      <c r="Z211" s="425"/>
      <c r="AA211" s="426"/>
      <c r="AB211" s="424">
        <f>SUM(AB210:AE210)</f>
        <v>32</v>
      </c>
      <c r="AC211" s="425"/>
      <c r="AD211" s="425"/>
      <c r="AE211" s="426"/>
      <c r="AF211" s="424">
        <f>SUM(AF210:AI210)</f>
        <v>24</v>
      </c>
      <c r="AG211" s="425"/>
      <c r="AH211" s="425"/>
      <c r="AI211" s="426"/>
      <c r="AJ211" s="424">
        <f>SUM(AJ210:AM210)</f>
        <v>16</v>
      </c>
      <c r="AK211" s="425"/>
      <c r="AL211" s="425"/>
      <c r="AM211" s="426"/>
      <c r="AN211" s="424">
        <f>SUM(AN210:AQ210)</f>
        <v>0</v>
      </c>
      <c r="AO211" s="425"/>
      <c r="AP211" s="425"/>
      <c r="AQ211" s="426"/>
    </row>
    <row r="212" spans="1:45" ht="18" customHeight="1" x14ac:dyDescent="0.25">
      <c r="A212" s="564" t="s">
        <v>106</v>
      </c>
      <c r="B212" s="483"/>
      <c r="C212" s="566"/>
      <c r="D212" s="438" t="s">
        <v>8</v>
      </c>
      <c r="E212" s="441" t="s">
        <v>9</v>
      </c>
      <c r="F212" s="415" t="s">
        <v>60</v>
      </c>
      <c r="G212" s="444" t="s">
        <v>6</v>
      </c>
      <c r="H212" s="432" t="s">
        <v>10</v>
      </c>
      <c r="I212" s="432" t="s">
        <v>11</v>
      </c>
      <c r="J212" s="432" t="s">
        <v>12</v>
      </c>
      <c r="K212" s="419" t="s">
        <v>55</v>
      </c>
      <c r="L212" s="395" t="s">
        <v>266</v>
      </c>
      <c r="M212" s="396"/>
      <c r="N212" s="396"/>
      <c r="O212" s="397"/>
      <c r="P212" s="395" t="s">
        <v>267</v>
      </c>
      <c r="Q212" s="396"/>
      <c r="R212" s="396"/>
      <c r="S212" s="397"/>
      <c r="T212" s="395" t="s">
        <v>268</v>
      </c>
      <c r="U212" s="396"/>
      <c r="V212" s="396"/>
      <c r="W212" s="397"/>
      <c r="X212" s="395" t="s">
        <v>269</v>
      </c>
      <c r="Y212" s="396"/>
      <c r="Z212" s="396"/>
      <c r="AA212" s="397"/>
      <c r="AB212" s="395" t="s">
        <v>270</v>
      </c>
      <c r="AC212" s="396"/>
      <c r="AD212" s="396"/>
      <c r="AE212" s="397"/>
      <c r="AF212" s="395" t="s">
        <v>271</v>
      </c>
      <c r="AG212" s="396"/>
      <c r="AH212" s="396"/>
      <c r="AI212" s="397"/>
      <c r="AJ212" s="427" t="s">
        <v>272</v>
      </c>
      <c r="AK212" s="428"/>
      <c r="AL212" s="428"/>
      <c r="AM212" s="429"/>
      <c r="AN212" s="395" t="s">
        <v>273</v>
      </c>
      <c r="AO212" s="396"/>
      <c r="AP212" s="396"/>
      <c r="AQ212" s="397"/>
    </row>
    <row r="213" spans="1:45" ht="18" customHeight="1" x14ac:dyDescent="0.25">
      <c r="A213" s="564"/>
      <c r="B213" s="483"/>
      <c r="C213" s="566"/>
      <c r="D213" s="439"/>
      <c r="E213" s="441"/>
      <c r="F213" s="443"/>
      <c r="G213" s="444"/>
      <c r="H213" s="432"/>
      <c r="I213" s="432"/>
      <c r="J213" s="432"/>
      <c r="K213" s="419"/>
      <c r="L213" s="417" t="s">
        <v>10</v>
      </c>
      <c r="M213" s="411" t="s">
        <v>11</v>
      </c>
      <c r="N213" s="413" t="s">
        <v>13</v>
      </c>
      <c r="O213" s="415" t="s">
        <v>58</v>
      </c>
      <c r="P213" s="417" t="s">
        <v>10</v>
      </c>
      <c r="Q213" s="411" t="s">
        <v>11</v>
      </c>
      <c r="R213" s="413" t="s">
        <v>13</v>
      </c>
      <c r="S213" s="415" t="s">
        <v>58</v>
      </c>
      <c r="T213" s="417" t="s">
        <v>10</v>
      </c>
      <c r="U213" s="411" t="s">
        <v>11</v>
      </c>
      <c r="V213" s="413" t="s">
        <v>13</v>
      </c>
      <c r="W213" s="415" t="s">
        <v>58</v>
      </c>
      <c r="X213" s="417" t="s">
        <v>10</v>
      </c>
      <c r="Y213" s="411" t="s">
        <v>11</v>
      </c>
      <c r="Z213" s="413" t="s">
        <v>13</v>
      </c>
      <c r="AA213" s="415" t="s">
        <v>58</v>
      </c>
      <c r="AB213" s="417" t="s">
        <v>10</v>
      </c>
      <c r="AC213" s="411" t="s">
        <v>11</v>
      </c>
      <c r="AD213" s="413" t="s">
        <v>13</v>
      </c>
      <c r="AE213" s="415" t="s">
        <v>58</v>
      </c>
      <c r="AF213" s="417" t="s">
        <v>10</v>
      </c>
      <c r="AG213" s="411" t="s">
        <v>11</v>
      </c>
      <c r="AH213" s="413" t="s">
        <v>13</v>
      </c>
      <c r="AI213" s="415" t="s">
        <v>58</v>
      </c>
      <c r="AJ213" s="417" t="s">
        <v>10</v>
      </c>
      <c r="AK213" s="411" t="s">
        <v>11</v>
      </c>
      <c r="AL213" s="413" t="s">
        <v>13</v>
      </c>
      <c r="AM213" s="415" t="s">
        <v>58</v>
      </c>
      <c r="AN213" s="417" t="s">
        <v>10</v>
      </c>
      <c r="AO213" s="411" t="s">
        <v>11</v>
      </c>
      <c r="AP213" s="413" t="s">
        <v>13</v>
      </c>
      <c r="AQ213" s="415" t="s">
        <v>58</v>
      </c>
    </row>
    <row r="214" spans="1:45" ht="18" customHeight="1" thickBot="1" x14ac:dyDescent="0.3">
      <c r="A214" s="564"/>
      <c r="B214" s="483"/>
      <c r="C214" s="566"/>
      <c r="D214" s="440"/>
      <c r="E214" s="442"/>
      <c r="F214" s="416"/>
      <c r="G214" s="445"/>
      <c r="H214" s="433"/>
      <c r="I214" s="433"/>
      <c r="J214" s="433"/>
      <c r="K214" s="420"/>
      <c r="L214" s="418"/>
      <c r="M214" s="412"/>
      <c r="N214" s="414"/>
      <c r="O214" s="416"/>
      <c r="P214" s="418"/>
      <c r="Q214" s="412"/>
      <c r="R214" s="414"/>
      <c r="S214" s="416"/>
      <c r="T214" s="418"/>
      <c r="U214" s="412"/>
      <c r="V214" s="414"/>
      <c r="W214" s="416"/>
      <c r="X214" s="418"/>
      <c r="Y214" s="412"/>
      <c r="Z214" s="414"/>
      <c r="AA214" s="416"/>
      <c r="AB214" s="418"/>
      <c r="AC214" s="412"/>
      <c r="AD214" s="414"/>
      <c r="AE214" s="416"/>
      <c r="AF214" s="418"/>
      <c r="AG214" s="412"/>
      <c r="AH214" s="414"/>
      <c r="AI214" s="416"/>
      <c r="AJ214" s="418"/>
      <c r="AK214" s="412"/>
      <c r="AL214" s="414"/>
      <c r="AM214" s="416"/>
      <c r="AN214" s="418"/>
      <c r="AO214" s="412"/>
      <c r="AP214" s="414"/>
      <c r="AQ214" s="416"/>
    </row>
    <row r="215" spans="1:45" ht="18" customHeight="1" x14ac:dyDescent="0.25">
      <c r="A215" s="564"/>
      <c r="B215" s="483"/>
      <c r="C215" s="566"/>
      <c r="D215" s="577">
        <f t="shared" ref="D215:AQ215" si="52">SUM(D48+D95+D167+D210)</f>
        <v>19</v>
      </c>
      <c r="E215" s="514">
        <f t="shared" si="52"/>
        <v>79</v>
      </c>
      <c r="F215" s="491">
        <f t="shared" si="52"/>
        <v>158</v>
      </c>
      <c r="G215" s="579">
        <f t="shared" si="52"/>
        <v>1192</v>
      </c>
      <c r="H215" s="579">
        <f t="shared" si="52"/>
        <v>576</v>
      </c>
      <c r="I215" s="514">
        <f t="shared" si="52"/>
        <v>96</v>
      </c>
      <c r="J215" s="514">
        <f t="shared" si="52"/>
        <v>232</v>
      </c>
      <c r="K215" s="489">
        <f t="shared" si="52"/>
        <v>288</v>
      </c>
      <c r="L215" s="127">
        <f t="shared" si="52"/>
        <v>96</v>
      </c>
      <c r="M215" s="128">
        <f t="shared" si="52"/>
        <v>32</v>
      </c>
      <c r="N215" s="128">
        <f t="shared" si="52"/>
        <v>24</v>
      </c>
      <c r="O215" s="129">
        <f t="shared" si="52"/>
        <v>40</v>
      </c>
      <c r="P215" s="127">
        <f t="shared" si="52"/>
        <v>96</v>
      </c>
      <c r="Q215" s="128">
        <f t="shared" si="52"/>
        <v>40</v>
      </c>
      <c r="R215" s="128">
        <f t="shared" si="52"/>
        <v>48</v>
      </c>
      <c r="S215" s="129">
        <f t="shared" si="52"/>
        <v>16</v>
      </c>
      <c r="T215" s="127">
        <f t="shared" si="52"/>
        <v>80</v>
      </c>
      <c r="U215" s="128">
        <f t="shared" si="52"/>
        <v>16</v>
      </c>
      <c r="V215" s="128">
        <f t="shared" si="52"/>
        <v>56</v>
      </c>
      <c r="W215" s="129">
        <f t="shared" si="52"/>
        <v>40</v>
      </c>
      <c r="X215" s="127">
        <f t="shared" si="52"/>
        <v>88</v>
      </c>
      <c r="Y215" s="128">
        <f t="shared" si="52"/>
        <v>0</v>
      </c>
      <c r="Z215" s="128">
        <f t="shared" si="52"/>
        <v>40</v>
      </c>
      <c r="AA215" s="129">
        <f t="shared" si="52"/>
        <v>56</v>
      </c>
      <c r="AB215" s="127">
        <f t="shared" si="52"/>
        <v>56</v>
      </c>
      <c r="AC215" s="128">
        <f t="shared" si="52"/>
        <v>8</v>
      </c>
      <c r="AD215" s="128">
        <f t="shared" si="52"/>
        <v>40</v>
      </c>
      <c r="AE215" s="129">
        <f t="shared" si="52"/>
        <v>40</v>
      </c>
      <c r="AF215" s="127">
        <f t="shared" si="52"/>
        <v>72</v>
      </c>
      <c r="AG215" s="128">
        <f t="shared" si="52"/>
        <v>0</v>
      </c>
      <c r="AH215" s="128">
        <f t="shared" si="52"/>
        <v>24</v>
      </c>
      <c r="AI215" s="129">
        <f t="shared" si="52"/>
        <v>40</v>
      </c>
      <c r="AJ215" s="127">
        <f t="shared" si="52"/>
        <v>64</v>
      </c>
      <c r="AK215" s="128">
        <f t="shared" si="52"/>
        <v>0</v>
      </c>
      <c r="AL215" s="128">
        <f t="shared" si="52"/>
        <v>0</v>
      </c>
      <c r="AM215" s="129">
        <f t="shared" si="52"/>
        <v>56</v>
      </c>
      <c r="AN215" s="127">
        <f t="shared" si="52"/>
        <v>24</v>
      </c>
      <c r="AO215" s="128">
        <f t="shared" si="52"/>
        <v>0</v>
      </c>
      <c r="AP215" s="128">
        <f t="shared" si="52"/>
        <v>0</v>
      </c>
      <c r="AQ215" s="130">
        <f t="shared" si="52"/>
        <v>0</v>
      </c>
    </row>
    <row r="216" spans="1:45" ht="18" customHeight="1" thickBot="1" x14ac:dyDescent="0.3">
      <c r="A216" s="564"/>
      <c r="B216" s="483"/>
      <c r="C216" s="566"/>
      <c r="D216" s="617"/>
      <c r="E216" s="515"/>
      <c r="F216" s="492"/>
      <c r="G216" s="618"/>
      <c r="H216" s="618"/>
      <c r="I216" s="515"/>
      <c r="J216" s="515"/>
      <c r="K216" s="490"/>
      <c r="L216" s="493">
        <f>SUM(L215:O215)</f>
        <v>192</v>
      </c>
      <c r="M216" s="494"/>
      <c r="N216" s="494"/>
      <c r="O216" s="494"/>
      <c r="P216" s="493">
        <f>SUM(P215:S215)</f>
        <v>200</v>
      </c>
      <c r="Q216" s="494"/>
      <c r="R216" s="494"/>
      <c r="S216" s="494"/>
      <c r="T216" s="493">
        <f>SUM(T215:W215)</f>
        <v>192</v>
      </c>
      <c r="U216" s="494"/>
      <c r="V216" s="494"/>
      <c r="W216" s="494"/>
      <c r="X216" s="493">
        <f>SUM(X215:AA215)</f>
        <v>184</v>
      </c>
      <c r="Y216" s="494"/>
      <c r="Z216" s="494"/>
      <c r="AA216" s="494"/>
      <c r="AB216" s="493">
        <f>SUM(AB215:AE215)</f>
        <v>144</v>
      </c>
      <c r="AC216" s="494"/>
      <c r="AD216" s="494"/>
      <c r="AE216" s="494"/>
      <c r="AF216" s="493">
        <f>SUM(AF215:AI215)</f>
        <v>136</v>
      </c>
      <c r="AG216" s="494"/>
      <c r="AH216" s="494"/>
      <c r="AI216" s="494"/>
      <c r="AJ216" s="493">
        <f>SUM(AJ215:AM215)</f>
        <v>120</v>
      </c>
      <c r="AK216" s="494"/>
      <c r="AL216" s="494"/>
      <c r="AM216" s="494"/>
      <c r="AN216" s="408">
        <f>SUM(AN215:AQ215)</f>
        <v>24</v>
      </c>
      <c r="AO216" s="409"/>
      <c r="AP216" s="409"/>
      <c r="AQ216" s="410"/>
      <c r="AS216" s="381">
        <f>SUM(L216:AQ216)</f>
        <v>1192</v>
      </c>
    </row>
    <row r="217" spans="1:45" ht="18" customHeight="1" x14ac:dyDescent="0.25">
      <c r="A217" s="564"/>
      <c r="B217" s="483"/>
      <c r="C217" s="566"/>
      <c r="D217" s="479" t="s">
        <v>23</v>
      </c>
      <c r="E217" s="480"/>
      <c r="F217" s="481"/>
      <c r="G217" s="488" t="s">
        <v>24</v>
      </c>
      <c r="H217" s="428"/>
      <c r="I217" s="428"/>
      <c r="J217" s="428"/>
      <c r="K217" s="429"/>
      <c r="L217" s="405">
        <f>L174</f>
        <v>3</v>
      </c>
      <c r="M217" s="406"/>
      <c r="N217" s="406"/>
      <c r="O217" s="407"/>
      <c r="P217" s="405">
        <f t="shared" ref="P217:AN219" si="53">P174</f>
        <v>3</v>
      </c>
      <c r="Q217" s="406"/>
      <c r="R217" s="406"/>
      <c r="S217" s="407"/>
      <c r="T217" s="405">
        <f t="shared" ref="T217" si="54">T174</f>
        <v>3</v>
      </c>
      <c r="U217" s="406"/>
      <c r="V217" s="406"/>
      <c r="W217" s="407"/>
      <c r="X217" s="405">
        <f t="shared" ref="X217" si="55">X174</f>
        <v>4</v>
      </c>
      <c r="Y217" s="406"/>
      <c r="Z217" s="406"/>
      <c r="AA217" s="407"/>
      <c r="AB217" s="405">
        <f>AB174+1</f>
        <v>3</v>
      </c>
      <c r="AC217" s="406"/>
      <c r="AD217" s="406"/>
      <c r="AE217" s="407"/>
      <c r="AF217" s="405">
        <f>AF174+1</f>
        <v>2</v>
      </c>
      <c r="AG217" s="406"/>
      <c r="AH217" s="406"/>
      <c r="AI217" s="407"/>
      <c r="AJ217" s="405">
        <f t="shared" ref="AJ217" si="56">AJ174</f>
        <v>1</v>
      </c>
      <c r="AK217" s="406"/>
      <c r="AL217" s="406"/>
      <c r="AM217" s="407"/>
      <c r="AN217" s="405">
        <f t="shared" ref="AN217" si="57">AN174</f>
        <v>0</v>
      </c>
      <c r="AO217" s="406"/>
      <c r="AP217" s="406"/>
      <c r="AQ217" s="407"/>
      <c r="AS217" s="381">
        <f>SUM(L217:AQ217)</f>
        <v>19</v>
      </c>
    </row>
    <row r="218" spans="1:45" ht="18" customHeight="1" x14ac:dyDescent="0.25">
      <c r="A218" s="564"/>
      <c r="B218" s="483"/>
      <c r="C218" s="566"/>
      <c r="D218" s="482"/>
      <c r="E218" s="483"/>
      <c r="F218" s="484"/>
      <c r="G218" s="401" t="s">
        <v>25</v>
      </c>
      <c r="H218" s="402"/>
      <c r="I218" s="402"/>
      <c r="J218" s="402"/>
      <c r="K218" s="403"/>
      <c r="L218" s="398">
        <f>L175</f>
        <v>13</v>
      </c>
      <c r="M218" s="399"/>
      <c r="N218" s="399"/>
      <c r="O218" s="400"/>
      <c r="P218" s="398">
        <f t="shared" si="53"/>
        <v>12</v>
      </c>
      <c r="Q218" s="399"/>
      <c r="R218" s="399"/>
      <c r="S218" s="400"/>
      <c r="T218" s="398">
        <f t="shared" si="53"/>
        <v>13</v>
      </c>
      <c r="U218" s="399"/>
      <c r="V218" s="399"/>
      <c r="W218" s="400"/>
      <c r="X218" s="398">
        <f t="shared" si="53"/>
        <v>10</v>
      </c>
      <c r="Y218" s="399"/>
      <c r="Z218" s="399"/>
      <c r="AA218" s="400"/>
      <c r="AB218" s="398">
        <f>AB175+3</f>
        <v>11</v>
      </c>
      <c r="AC218" s="399"/>
      <c r="AD218" s="399"/>
      <c r="AE218" s="400"/>
      <c r="AF218" s="398">
        <f>AF175+1</f>
        <v>7</v>
      </c>
      <c r="AG218" s="399"/>
      <c r="AH218" s="399"/>
      <c r="AI218" s="400"/>
      <c r="AJ218" s="398">
        <f>AJ175+2</f>
        <v>11</v>
      </c>
      <c r="AK218" s="399"/>
      <c r="AL218" s="399"/>
      <c r="AM218" s="400"/>
      <c r="AN218" s="398">
        <f t="shared" si="53"/>
        <v>2</v>
      </c>
      <c r="AO218" s="399"/>
      <c r="AP218" s="399"/>
      <c r="AQ218" s="400"/>
      <c r="AS218" s="381">
        <f>SUM(L218:AQ218)</f>
        <v>79</v>
      </c>
    </row>
    <row r="219" spans="1:45" ht="18" customHeight="1" thickBot="1" x14ac:dyDescent="0.3">
      <c r="A219" s="564"/>
      <c r="B219" s="483"/>
      <c r="C219" s="566"/>
      <c r="D219" s="485"/>
      <c r="E219" s="486"/>
      <c r="F219" s="487"/>
      <c r="G219" s="401" t="s">
        <v>60</v>
      </c>
      <c r="H219" s="402"/>
      <c r="I219" s="402"/>
      <c r="J219" s="402"/>
      <c r="K219" s="403"/>
      <c r="L219" s="404">
        <f>L176</f>
        <v>27</v>
      </c>
      <c r="M219" s="404"/>
      <c r="N219" s="404"/>
      <c r="O219" s="404"/>
      <c r="P219" s="404">
        <f t="shared" si="53"/>
        <v>25</v>
      </c>
      <c r="Q219" s="404"/>
      <c r="R219" s="404"/>
      <c r="S219" s="404"/>
      <c r="T219" s="404">
        <f t="shared" si="53"/>
        <v>25</v>
      </c>
      <c r="U219" s="404"/>
      <c r="V219" s="404"/>
      <c r="W219" s="404"/>
      <c r="X219" s="404">
        <f t="shared" si="53"/>
        <v>29</v>
      </c>
      <c r="Y219" s="404"/>
      <c r="Z219" s="404"/>
      <c r="AA219" s="404"/>
      <c r="AB219" s="404">
        <f>AB176+3+4</f>
        <v>20</v>
      </c>
      <c r="AC219" s="404"/>
      <c r="AD219" s="404"/>
      <c r="AE219" s="404"/>
      <c r="AF219" s="404">
        <f>AF176+2</f>
        <v>15</v>
      </c>
      <c r="AG219" s="404"/>
      <c r="AH219" s="404"/>
      <c r="AI219" s="404"/>
      <c r="AJ219" s="404">
        <f>AJ176+2</f>
        <v>14</v>
      </c>
      <c r="AK219" s="404"/>
      <c r="AL219" s="404"/>
      <c r="AM219" s="404"/>
      <c r="AN219" s="404">
        <f t="shared" si="53"/>
        <v>3</v>
      </c>
      <c r="AO219" s="404"/>
      <c r="AP219" s="404"/>
      <c r="AQ219" s="404"/>
      <c r="AS219" s="381">
        <f>SUM(L219:AQ219)</f>
        <v>158</v>
      </c>
    </row>
    <row r="220" spans="1:45" ht="18" customHeight="1" x14ac:dyDescent="0.25">
      <c r="A220" s="131"/>
      <c r="B220" s="132"/>
      <c r="C220" s="132"/>
      <c r="D220" s="132"/>
      <c r="E220" s="132"/>
      <c r="F220" s="132"/>
      <c r="G220" s="132"/>
      <c r="H220" s="132"/>
      <c r="I220" s="132"/>
      <c r="J220" s="132"/>
      <c r="K220" s="132"/>
      <c r="L220" s="132"/>
      <c r="M220" s="132"/>
      <c r="N220" s="132"/>
      <c r="O220" s="132"/>
      <c r="P220" s="132"/>
      <c r="Q220" s="132"/>
      <c r="R220" s="132"/>
      <c r="S220" s="132"/>
      <c r="T220" s="132"/>
      <c r="U220" s="132"/>
      <c r="V220" s="132"/>
      <c r="W220" s="132"/>
      <c r="X220" s="132"/>
      <c r="Y220" s="133"/>
      <c r="Z220" s="132"/>
      <c r="AA220" s="132"/>
      <c r="AB220" s="132"/>
      <c r="AC220" s="132"/>
      <c r="AD220" s="5"/>
      <c r="AE220" s="6"/>
      <c r="AF220" s="134"/>
      <c r="AG220" s="132"/>
      <c r="AH220" s="132"/>
      <c r="AI220" s="132"/>
      <c r="AJ220" s="132"/>
      <c r="AK220" s="132"/>
      <c r="AL220" s="132"/>
      <c r="AM220" s="132"/>
      <c r="AN220" s="132"/>
      <c r="AO220" s="132"/>
      <c r="AP220" s="132"/>
      <c r="AQ220" s="135"/>
      <c r="AS220" s="381"/>
    </row>
    <row r="221" spans="1:45" ht="18" customHeight="1" x14ac:dyDescent="0.25">
      <c r="A221" s="136" t="s">
        <v>56</v>
      </c>
      <c r="B221" s="214"/>
      <c r="C221" s="137"/>
      <c r="D221" s="139"/>
      <c r="E221" s="139"/>
      <c r="F221" s="139"/>
      <c r="G221" s="139"/>
      <c r="H221" s="139"/>
      <c r="I221" s="139"/>
      <c r="J221" s="139"/>
      <c r="K221" s="139"/>
      <c r="L221" s="139"/>
      <c r="M221" s="139"/>
      <c r="N221" s="139"/>
      <c r="O221" s="139"/>
      <c r="P221" s="139"/>
      <c r="Q221" s="140"/>
      <c r="R221" s="140"/>
      <c r="S221" s="140"/>
      <c r="T221" s="140"/>
      <c r="U221" s="140"/>
      <c r="V221" s="140"/>
      <c r="W221" s="140"/>
      <c r="X221" s="140"/>
      <c r="Y221" s="140"/>
      <c r="Z221" s="140"/>
      <c r="AA221" s="140"/>
      <c r="AB221" s="140"/>
      <c r="AC221" s="140"/>
      <c r="AE221" s="4"/>
      <c r="AF221" s="472" t="str">
        <f>AF59</f>
        <v>Obowiązuje od roku akademickiego:  2020/2021</v>
      </c>
      <c r="AG221" s="473"/>
      <c r="AH221" s="473"/>
      <c r="AI221" s="473"/>
      <c r="AJ221" s="473"/>
      <c r="AK221" s="473"/>
      <c r="AL221" s="473"/>
      <c r="AM221" s="473"/>
      <c r="AN221" s="473"/>
      <c r="AO221" s="473"/>
      <c r="AP221" s="473"/>
      <c r="AQ221" s="474"/>
      <c r="AS221" s="381"/>
    </row>
    <row r="222" spans="1:45" ht="18" customHeight="1" x14ac:dyDescent="0.25">
      <c r="A222" s="138"/>
      <c r="B222" s="137" t="s">
        <v>275</v>
      </c>
      <c r="D222" s="139"/>
      <c r="E222" s="139"/>
      <c r="F222" s="139"/>
      <c r="G222" s="139"/>
      <c r="H222" s="139"/>
      <c r="I222" s="139"/>
      <c r="J222" s="139"/>
      <c r="K222" s="139"/>
      <c r="L222" s="139"/>
      <c r="M222" s="139"/>
      <c r="N222" s="139"/>
      <c r="O222" s="139"/>
      <c r="P222" s="139"/>
      <c r="Q222" s="140"/>
      <c r="R222" s="140"/>
      <c r="S222" s="140"/>
      <c r="T222" s="140"/>
      <c r="U222" s="140"/>
      <c r="V222" s="140"/>
      <c r="W222" s="140"/>
      <c r="X222" s="140"/>
      <c r="Y222" s="140"/>
      <c r="Z222" s="140"/>
      <c r="AA222" s="140"/>
      <c r="AB222" s="140"/>
      <c r="AC222" s="140"/>
      <c r="AE222" s="4"/>
      <c r="AF222" s="141"/>
      <c r="AG222" s="140"/>
      <c r="AH222" s="140"/>
      <c r="AI222" s="140"/>
      <c r="AO222" s="7"/>
      <c r="AP222" s="7"/>
      <c r="AQ222" s="142"/>
      <c r="AS222" s="381"/>
    </row>
    <row r="223" spans="1:45" ht="18" customHeight="1" x14ac:dyDescent="0.25">
      <c r="A223" s="138"/>
      <c r="B223" s="143" t="s">
        <v>321</v>
      </c>
      <c r="D223" s="139"/>
      <c r="E223" s="139"/>
      <c r="F223" s="139"/>
      <c r="G223" s="139"/>
      <c r="H223" s="139"/>
      <c r="I223" s="139"/>
      <c r="J223" s="139"/>
      <c r="K223" s="139"/>
      <c r="L223" s="139"/>
      <c r="M223" s="139"/>
      <c r="N223" s="139"/>
      <c r="O223" s="139"/>
      <c r="P223" s="139"/>
      <c r="Q223" s="140"/>
      <c r="R223" s="140"/>
      <c r="S223" s="140"/>
      <c r="T223" s="140"/>
      <c r="U223" s="140"/>
      <c r="V223" s="140"/>
      <c r="W223" s="140"/>
      <c r="X223" s="140"/>
      <c r="Y223" s="140"/>
      <c r="Z223" s="140"/>
      <c r="AA223" s="140"/>
      <c r="AB223" s="140"/>
      <c r="AC223" s="140"/>
      <c r="AE223" s="4"/>
      <c r="AF223" s="141"/>
      <c r="AG223" s="144" t="s">
        <v>26</v>
      </c>
      <c r="AH223" s="145"/>
      <c r="AI223" s="140"/>
      <c r="AO223" s="7"/>
      <c r="AP223" s="7"/>
      <c r="AQ223" s="142"/>
      <c r="AS223" s="381"/>
    </row>
    <row r="224" spans="1:45" ht="18" customHeight="1" x14ac:dyDescent="0.25">
      <c r="A224" s="138"/>
      <c r="B224" s="143" t="s">
        <v>276</v>
      </c>
      <c r="G224" s="139"/>
      <c r="H224" s="139"/>
      <c r="I224" s="139"/>
      <c r="J224" s="139"/>
      <c r="K224" s="139"/>
      <c r="L224" s="139"/>
      <c r="M224" s="139"/>
      <c r="N224" s="139"/>
      <c r="O224" s="139"/>
      <c r="P224" s="139"/>
      <c r="Q224" s="140"/>
      <c r="R224" s="140"/>
      <c r="S224" s="140"/>
      <c r="T224" s="140"/>
      <c r="U224" s="140"/>
      <c r="V224" s="140"/>
      <c r="W224" s="140"/>
      <c r="X224" s="140"/>
      <c r="Y224" s="140"/>
      <c r="Z224" s="140"/>
      <c r="AA224" s="140"/>
      <c r="AE224" s="4"/>
      <c r="AF224" s="146"/>
      <c r="AG224" s="147" t="s">
        <v>27</v>
      </c>
      <c r="AH224" s="147" t="s">
        <v>28</v>
      </c>
      <c r="AI224" s="145"/>
      <c r="AJ224" s="145"/>
      <c r="AK224" s="148"/>
      <c r="AN224" s="148"/>
      <c r="AO224" s="148"/>
      <c r="AP224" s="148"/>
      <c r="AQ224" s="4"/>
      <c r="AS224" s="381"/>
    </row>
    <row r="225" spans="1:45" ht="18" customHeight="1" x14ac:dyDescent="0.25">
      <c r="A225" s="138"/>
      <c r="B225" s="156" t="s">
        <v>322</v>
      </c>
      <c r="C225" s="351"/>
      <c r="D225" s="351"/>
      <c r="E225" s="139"/>
      <c r="F225" s="139"/>
      <c r="G225" s="139"/>
      <c r="H225" s="139"/>
      <c r="I225" s="149"/>
      <c r="J225" s="149"/>
      <c r="K225" s="149"/>
      <c r="L225" s="149"/>
      <c r="M225" s="149"/>
      <c r="N225" s="149"/>
      <c r="O225" s="149"/>
      <c r="P225" s="149"/>
      <c r="Q225" s="149"/>
      <c r="R225" s="150"/>
      <c r="S225" s="150"/>
      <c r="T225" s="150"/>
      <c r="U225" s="150"/>
      <c r="V225" s="150"/>
      <c r="W225" s="150"/>
      <c r="X225" s="150"/>
      <c r="Y225" s="150"/>
      <c r="AA225" s="150"/>
      <c r="AE225" s="4"/>
      <c r="AF225" s="146"/>
      <c r="AG225" s="147" t="s">
        <v>29</v>
      </c>
      <c r="AH225" s="147" t="s">
        <v>30</v>
      </c>
      <c r="AI225" s="151"/>
      <c r="AJ225" s="140"/>
      <c r="AQ225" s="152"/>
      <c r="AS225" s="381"/>
    </row>
    <row r="226" spans="1:45" ht="18" customHeight="1" x14ac:dyDescent="0.25">
      <c r="A226" s="138"/>
      <c r="B226" s="156" t="s">
        <v>314</v>
      </c>
      <c r="C226" s="351"/>
      <c r="D226" s="351"/>
      <c r="E226" s="351"/>
      <c r="F226" s="351"/>
      <c r="G226" s="351"/>
      <c r="H226" s="351"/>
      <c r="I226" s="139"/>
      <c r="J226" s="139"/>
      <c r="K226" s="139"/>
      <c r="L226" s="139"/>
      <c r="M226" s="153"/>
      <c r="N226" s="139"/>
      <c r="O226" s="139"/>
      <c r="P226" s="139"/>
      <c r="Q226" s="139"/>
      <c r="R226" s="139"/>
      <c r="S226" s="140"/>
      <c r="T226" s="140"/>
      <c r="U226" s="140"/>
      <c r="V226" s="140"/>
      <c r="W226" s="140"/>
      <c r="X226" s="140"/>
      <c r="Y226" s="140"/>
      <c r="AA226" s="140"/>
      <c r="AE226" s="4"/>
      <c r="AF226" s="146"/>
      <c r="AG226" s="147" t="s">
        <v>12</v>
      </c>
      <c r="AH226" s="154" t="s">
        <v>31</v>
      </c>
      <c r="AI226" s="155"/>
      <c r="AJ226" s="150"/>
      <c r="AQ226" s="4"/>
      <c r="AS226" s="381"/>
    </row>
    <row r="227" spans="1:45" ht="18" customHeight="1" x14ac:dyDescent="0.25">
      <c r="A227" s="138"/>
      <c r="B227" s="143" t="s">
        <v>315</v>
      </c>
      <c r="D227" s="139"/>
      <c r="E227" s="139"/>
      <c r="F227" s="139"/>
      <c r="G227" s="139"/>
      <c r="H227" s="139"/>
      <c r="I227" s="139"/>
      <c r="J227" s="139"/>
      <c r="K227" s="139"/>
      <c r="L227" s="139"/>
      <c r="M227" s="139"/>
      <c r="N227" s="139"/>
      <c r="O227" s="139"/>
      <c r="P227" s="139"/>
      <c r="Q227" s="140"/>
      <c r="R227" s="140"/>
      <c r="S227" s="140"/>
      <c r="T227" s="140"/>
      <c r="U227" s="140"/>
      <c r="V227" s="140"/>
      <c r="W227" s="140"/>
      <c r="X227" s="140"/>
      <c r="Y227" s="140"/>
      <c r="Z227" s="140"/>
      <c r="AA227" s="140"/>
      <c r="AE227" s="4"/>
      <c r="AF227" s="146"/>
      <c r="AG227" s="147" t="s">
        <v>32</v>
      </c>
      <c r="AH227" s="147" t="s">
        <v>33</v>
      </c>
      <c r="AI227" s="151"/>
      <c r="AJ227" s="140"/>
      <c r="AQ227" s="4"/>
      <c r="AS227" s="381"/>
    </row>
    <row r="228" spans="1:45" ht="18" customHeight="1" x14ac:dyDescent="0.25">
      <c r="A228" s="138"/>
      <c r="D228" s="139"/>
      <c r="E228" s="139"/>
      <c r="F228" s="139"/>
      <c r="G228" s="139"/>
      <c r="H228" s="139"/>
      <c r="I228" s="156"/>
      <c r="J228" s="156"/>
      <c r="K228" s="156"/>
      <c r="L228" s="156"/>
      <c r="M228" s="156"/>
      <c r="N228" s="156"/>
      <c r="O228" s="156"/>
      <c r="P228" s="156"/>
      <c r="Q228" s="156"/>
      <c r="R228" s="156"/>
      <c r="S228" s="156"/>
      <c r="T228" s="156"/>
      <c r="U228" s="156"/>
      <c r="V228" s="156"/>
      <c r="W228" s="156"/>
      <c r="X228" s="156"/>
      <c r="Y228" s="156"/>
      <c r="Z228" s="156"/>
      <c r="AA228" s="156"/>
      <c r="AE228" s="4"/>
      <c r="AF228" s="146"/>
      <c r="AG228" s="147" t="s">
        <v>34</v>
      </c>
      <c r="AH228" s="147" t="s">
        <v>35</v>
      </c>
      <c r="AI228" s="151"/>
      <c r="AJ228" s="140"/>
      <c r="AQ228" s="4"/>
      <c r="AS228" s="381"/>
    </row>
    <row r="229" spans="1:45" ht="18" customHeight="1" x14ac:dyDescent="0.25">
      <c r="A229" s="138"/>
      <c r="D229" s="139"/>
      <c r="E229" s="139"/>
      <c r="F229" s="139"/>
      <c r="G229" s="139"/>
      <c r="H229" s="139"/>
      <c r="I229" s="156"/>
      <c r="J229" s="156"/>
      <c r="K229" s="156"/>
      <c r="L229" s="156"/>
      <c r="M229" s="156"/>
      <c r="N229" s="156"/>
      <c r="O229" s="156"/>
      <c r="P229" s="156"/>
      <c r="Q229" s="156"/>
      <c r="R229" s="156"/>
      <c r="S229" s="156"/>
      <c r="T229" s="156"/>
      <c r="U229" s="156"/>
      <c r="V229" s="156"/>
      <c r="W229" s="156"/>
      <c r="X229" s="156"/>
      <c r="Y229" s="156"/>
      <c r="Z229" s="156"/>
      <c r="AA229" s="156"/>
      <c r="AE229" s="4"/>
      <c r="AF229" s="146"/>
      <c r="AG229" s="147" t="s">
        <v>36</v>
      </c>
      <c r="AH229" s="147" t="s">
        <v>37</v>
      </c>
      <c r="AI229" s="151"/>
      <c r="AJ229" s="140"/>
      <c r="AQ229" s="4"/>
      <c r="AS229" s="381"/>
    </row>
    <row r="230" spans="1:45" ht="18" customHeight="1" x14ac:dyDescent="0.25">
      <c r="A230" s="138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  <c r="S230" s="143"/>
      <c r="T230" s="143"/>
      <c r="U230" s="143"/>
      <c r="V230" s="143"/>
      <c r="W230" s="143"/>
      <c r="X230" s="143"/>
      <c r="Y230" s="143"/>
      <c r="Z230" s="143"/>
      <c r="AA230" s="143"/>
      <c r="AE230" s="4"/>
      <c r="AF230" s="146"/>
      <c r="AG230" s="157"/>
      <c r="AH230" s="147" t="s">
        <v>59</v>
      </c>
      <c r="AI230" s="151"/>
      <c r="AJ230" s="140"/>
      <c r="AQ230" s="4"/>
      <c r="AS230" s="381"/>
    </row>
    <row r="231" spans="1:45" ht="18" customHeight="1" thickBot="1" x14ac:dyDescent="0.3">
      <c r="A231" s="158"/>
      <c r="B231" s="159"/>
      <c r="C231" s="160"/>
      <c r="D231" s="159"/>
      <c r="E231" s="161"/>
      <c r="F231" s="161"/>
      <c r="G231" s="161"/>
      <c r="H231" s="161"/>
      <c r="I231" s="161"/>
      <c r="J231" s="161"/>
      <c r="K231" s="159"/>
      <c r="L231" s="159"/>
      <c r="M231" s="159"/>
      <c r="N231" s="159"/>
      <c r="O231" s="159"/>
      <c r="P231" s="159"/>
      <c r="Q231" s="159"/>
      <c r="R231" s="159"/>
      <c r="S231" s="159"/>
      <c r="T231" s="159"/>
      <c r="U231" s="159"/>
      <c r="V231" s="159"/>
      <c r="W231" s="159"/>
      <c r="X231" s="159"/>
      <c r="Y231" s="54"/>
      <c r="Z231" s="162"/>
      <c r="AA231" s="162"/>
      <c r="AB231" s="162"/>
      <c r="AC231" s="162"/>
      <c r="AD231" s="54"/>
      <c r="AE231" s="3"/>
      <c r="AF231" s="475" t="s">
        <v>54</v>
      </c>
      <c r="AG231" s="476"/>
      <c r="AH231" s="477"/>
      <c r="AI231" s="477"/>
      <c r="AJ231" s="477"/>
      <c r="AK231" s="477"/>
      <c r="AL231" s="477"/>
      <c r="AM231" s="477"/>
      <c r="AN231" s="477"/>
      <c r="AO231" s="477"/>
      <c r="AP231" s="477"/>
      <c r="AQ231" s="478"/>
      <c r="AS231" s="381"/>
    </row>
    <row r="232" spans="1:45" ht="18" customHeight="1" x14ac:dyDescent="0.25">
      <c r="A232" s="549"/>
      <c r="B232" s="550"/>
      <c r="C232" s="551"/>
      <c r="D232" s="552" t="str">
        <f>D188</f>
        <v>PLAN  STUDIÓW  NR  VIII</v>
      </c>
      <c r="E232" s="553"/>
      <c r="F232" s="553"/>
      <c r="G232" s="553"/>
      <c r="H232" s="553"/>
      <c r="I232" s="553"/>
      <c r="J232" s="553"/>
      <c r="K232" s="553"/>
      <c r="L232" s="553"/>
      <c r="M232" s="553"/>
      <c r="N232" s="553"/>
      <c r="O232" s="553"/>
      <c r="P232" s="553"/>
      <c r="Q232" s="553"/>
      <c r="R232" s="553"/>
      <c r="S232" s="553"/>
      <c r="T232" s="553"/>
      <c r="U232" s="553"/>
      <c r="V232" s="553"/>
      <c r="W232" s="553"/>
      <c r="X232" s="553"/>
      <c r="Y232" s="553"/>
      <c r="Z232" s="553"/>
      <c r="AA232" s="553"/>
      <c r="AB232" s="554"/>
      <c r="AC232" s="554"/>
      <c r="AD232" s="554"/>
      <c r="AE232" s="555"/>
      <c r="AF232" s="55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7"/>
      <c r="AS232" s="381"/>
    </row>
    <row r="233" spans="1:45" ht="18" customHeight="1" x14ac:dyDescent="0.25">
      <c r="A233" s="545" t="s">
        <v>262</v>
      </c>
      <c r="B233" s="453"/>
      <c r="C233" s="454"/>
      <c r="D233" s="556"/>
      <c r="E233" s="557"/>
      <c r="F233" s="557"/>
      <c r="G233" s="557"/>
      <c r="H233" s="557"/>
      <c r="I233" s="557"/>
      <c r="J233" s="557"/>
      <c r="K233" s="557"/>
      <c r="L233" s="557"/>
      <c r="M233" s="557"/>
      <c r="N233" s="557"/>
      <c r="O233" s="557"/>
      <c r="P233" s="557"/>
      <c r="Q233" s="557"/>
      <c r="R233" s="557"/>
      <c r="S233" s="557"/>
      <c r="T233" s="557"/>
      <c r="U233" s="557"/>
      <c r="V233" s="557"/>
      <c r="W233" s="557"/>
      <c r="X233" s="557"/>
      <c r="Y233" s="557"/>
      <c r="Z233" s="557"/>
      <c r="AA233" s="557"/>
      <c r="AB233" s="558"/>
      <c r="AC233" s="558"/>
      <c r="AD233" s="558"/>
      <c r="AE233" s="559"/>
      <c r="AF233" s="58"/>
      <c r="AG233" s="59"/>
      <c r="AH233" s="59"/>
      <c r="AI233" s="59"/>
      <c r="AJ233" s="59"/>
      <c r="AK233" s="59"/>
      <c r="AL233" s="59"/>
      <c r="AM233" s="59"/>
      <c r="AN233" s="59"/>
      <c r="AO233" s="59"/>
      <c r="AP233" s="59"/>
      <c r="AQ233" s="60"/>
      <c r="AS233" s="381"/>
    </row>
    <row r="234" spans="1:45" ht="18" customHeight="1" x14ac:dyDescent="0.25">
      <c r="A234" s="545" t="s">
        <v>263</v>
      </c>
      <c r="B234" s="546"/>
      <c r="C234" s="547"/>
      <c r="D234" s="61"/>
      <c r="E234" s="62"/>
      <c r="F234" s="62"/>
      <c r="G234" s="62"/>
      <c r="H234" s="63"/>
      <c r="I234" s="62"/>
      <c r="J234" s="62"/>
      <c r="K234" s="62"/>
      <c r="L234" s="64"/>
      <c r="M234" s="65"/>
      <c r="N234" s="65"/>
      <c r="O234" s="65"/>
      <c r="P234" s="65"/>
      <c r="Q234" s="65"/>
      <c r="R234" s="65"/>
      <c r="S234" s="65"/>
      <c r="T234" s="65"/>
      <c r="U234" s="65"/>
      <c r="V234" s="65"/>
      <c r="W234" s="65"/>
      <c r="X234" s="65"/>
      <c r="Y234" s="65"/>
      <c r="Z234" s="65"/>
      <c r="AA234" s="65"/>
      <c r="AB234" s="66"/>
      <c r="AC234" s="66"/>
      <c r="AD234" s="66"/>
      <c r="AE234" s="66"/>
      <c r="AF234" s="58"/>
      <c r="AG234" s="59"/>
      <c r="AH234" s="59"/>
      <c r="AI234" s="59"/>
      <c r="AJ234" s="59"/>
      <c r="AK234" s="59"/>
      <c r="AL234" s="59"/>
      <c r="AM234" s="59"/>
      <c r="AN234" s="59"/>
      <c r="AO234" s="59"/>
      <c r="AP234" s="59"/>
      <c r="AQ234" s="60"/>
      <c r="AS234" s="381"/>
    </row>
    <row r="235" spans="1:45" ht="18" customHeight="1" x14ac:dyDescent="0.25">
      <c r="A235" s="545"/>
      <c r="B235" s="453"/>
      <c r="C235" s="454"/>
      <c r="D235" s="61" t="s">
        <v>110</v>
      </c>
      <c r="E235" s="62"/>
      <c r="F235" s="62"/>
      <c r="G235" s="62"/>
      <c r="H235" s="63" t="s">
        <v>204</v>
      </c>
      <c r="I235" s="62"/>
      <c r="J235" s="62"/>
      <c r="K235" s="62"/>
      <c r="L235" s="64"/>
      <c r="M235" s="65"/>
      <c r="N235" s="65"/>
      <c r="O235" s="65"/>
      <c r="P235" s="65"/>
      <c r="Q235" s="65"/>
      <c r="R235" s="65"/>
      <c r="S235" s="65"/>
      <c r="T235" s="65"/>
      <c r="U235" s="65"/>
      <c r="V235" s="65"/>
      <c r="W235" s="65"/>
      <c r="X235" s="65"/>
      <c r="Y235" s="67"/>
      <c r="Z235" s="68"/>
      <c r="AA235" s="68"/>
      <c r="AB235" s="69"/>
      <c r="AC235" s="68"/>
      <c r="AD235" s="68"/>
      <c r="AE235" s="68"/>
      <c r="AF235" s="58"/>
      <c r="AG235" s="59"/>
      <c r="AH235" s="59"/>
      <c r="AI235" s="59"/>
      <c r="AJ235" s="59"/>
      <c r="AK235" s="59"/>
      <c r="AL235" s="59"/>
      <c r="AM235" s="59"/>
      <c r="AN235" s="59"/>
      <c r="AO235" s="59"/>
      <c r="AP235" s="59"/>
      <c r="AQ235" s="60"/>
      <c r="AS235" s="381"/>
    </row>
    <row r="236" spans="1:45" ht="18" customHeight="1" x14ac:dyDescent="0.25">
      <c r="A236" s="452" t="s">
        <v>61</v>
      </c>
      <c r="B236" s="453"/>
      <c r="C236" s="454"/>
      <c r="D236" s="68" t="s">
        <v>64</v>
      </c>
      <c r="E236" s="70"/>
      <c r="F236" s="70"/>
      <c r="G236" s="70"/>
      <c r="H236" s="67" t="s">
        <v>264</v>
      </c>
      <c r="I236" s="67"/>
      <c r="J236" s="69"/>
      <c r="K236" s="70"/>
      <c r="L236" s="67"/>
      <c r="M236" s="67"/>
      <c r="N236" s="67"/>
      <c r="O236" s="67"/>
      <c r="P236" s="67"/>
      <c r="Q236" s="67"/>
      <c r="R236" s="67"/>
      <c r="S236" s="67"/>
      <c r="T236" s="67"/>
      <c r="U236" s="67"/>
      <c r="V236" s="67"/>
      <c r="W236" s="67"/>
      <c r="X236" s="67"/>
      <c r="Y236" s="67"/>
      <c r="Z236" s="68"/>
      <c r="AA236" s="68"/>
      <c r="AB236" s="69"/>
      <c r="AC236" s="71"/>
      <c r="AD236" s="71"/>
      <c r="AE236" s="71"/>
      <c r="AF236" s="58"/>
      <c r="AG236" s="59"/>
      <c r="AH236" s="59"/>
      <c r="AI236" s="59"/>
      <c r="AJ236" s="59"/>
      <c r="AK236" s="59"/>
      <c r="AL236" s="59"/>
      <c r="AM236" s="59"/>
      <c r="AN236" s="59"/>
      <c r="AO236" s="59"/>
      <c r="AP236" s="59"/>
      <c r="AQ236" s="60"/>
      <c r="AS236" s="381"/>
    </row>
    <row r="237" spans="1:45" ht="18" customHeight="1" x14ac:dyDescent="0.25">
      <c r="A237" s="455" t="s">
        <v>102</v>
      </c>
      <c r="B237" s="456"/>
      <c r="C237" s="457"/>
      <c r="D237" s="68" t="s">
        <v>63</v>
      </c>
      <c r="E237" s="70"/>
      <c r="F237" s="70"/>
      <c r="G237" s="68"/>
      <c r="H237" s="67" t="s">
        <v>265</v>
      </c>
      <c r="I237" s="67"/>
      <c r="J237" s="69"/>
      <c r="K237" s="67"/>
      <c r="L237" s="67"/>
      <c r="M237" s="59"/>
      <c r="N237" s="70"/>
      <c r="O237" s="67"/>
      <c r="P237" s="67"/>
      <c r="Q237" s="67"/>
      <c r="R237" s="67"/>
      <c r="S237" s="67"/>
      <c r="T237" s="67"/>
      <c r="U237" s="67"/>
      <c r="V237" s="67"/>
      <c r="W237" s="67"/>
      <c r="X237" s="67"/>
      <c r="Y237" s="67"/>
      <c r="Z237" s="68"/>
      <c r="AA237" s="68"/>
      <c r="AB237" s="69"/>
      <c r="AC237" s="71"/>
      <c r="AD237" s="71"/>
      <c r="AE237" s="71"/>
      <c r="AF237" s="58"/>
      <c r="AG237" s="59"/>
      <c r="AH237" s="59"/>
      <c r="AI237" s="59"/>
      <c r="AJ237" s="59"/>
      <c r="AK237" s="59"/>
      <c r="AL237" s="59"/>
      <c r="AM237" s="59"/>
      <c r="AN237" s="59"/>
      <c r="AO237" s="59"/>
      <c r="AP237" s="59"/>
      <c r="AQ237" s="60"/>
      <c r="AS237" s="381"/>
    </row>
    <row r="238" spans="1:45" ht="18" customHeight="1" x14ac:dyDescent="0.25">
      <c r="A238" s="235"/>
      <c r="B238" s="71"/>
      <c r="C238" s="236"/>
      <c r="D238" s="68" t="s">
        <v>0</v>
      </c>
      <c r="E238" s="68"/>
      <c r="F238" s="68"/>
      <c r="G238" s="68"/>
      <c r="H238" s="67" t="s">
        <v>65</v>
      </c>
      <c r="I238" s="67"/>
      <c r="J238" s="69"/>
      <c r="K238" s="67"/>
      <c r="L238" s="67"/>
      <c r="M238" s="67"/>
      <c r="N238" s="70"/>
      <c r="O238" s="67"/>
      <c r="P238" s="67"/>
      <c r="Q238" s="67"/>
      <c r="R238" s="67"/>
      <c r="S238" s="67"/>
      <c r="T238" s="67"/>
      <c r="U238" s="67"/>
      <c r="V238" s="67"/>
      <c r="W238" s="67"/>
      <c r="X238" s="67"/>
      <c r="Y238" s="67"/>
      <c r="Z238" s="68"/>
      <c r="AA238" s="68"/>
      <c r="AB238" s="69"/>
      <c r="AC238" s="71"/>
      <c r="AD238" s="71"/>
      <c r="AE238" s="71"/>
      <c r="AF238" s="58"/>
      <c r="AG238" s="59"/>
      <c r="AH238" s="59"/>
      <c r="AI238" s="59"/>
      <c r="AJ238" s="59"/>
      <c r="AK238" s="59"/>
      <c r="AL238" s="59"/>
      <c r="AM238" s="59"/>
      <c r="AN238" s="59"/>
      <c r="AO238" s="59"/>
      <c r="AP238" s="59"/>
      <c r="AQ238" s="60"/>
      <c r="AS238" s="381"/>
    </row>
    <row r="239" spans="1:45" ht="18" customHeight="1" x14ac:dyDescent="0.25">
      <c r="A239" s="452" t="s">
        <v>57</v>
      </c>
      <c r="B239" s="453"/>
      <c r="C239" s="454"/>
      <c r="D239" s="75"/>
      <c r="E239" s="68"/>
      <c r="F239" s="68"/>
      <c r="G239" s="68"/>
      <c r="H239" s="67"/>
      <c r="I239" s="67"/>
      <c r="J239" s="69"/>
      <c r="K239" s="67"/>
      <c r="L239" s="67"/>
      <c r="M239" s="67"/>
      <c r="N239" s="67"/>
      <c r="O239" s="67"/>
      <c r="P239" s="67"/>
      <c r="Q239" s="67"/>
      <c r="R239" s="67"/>
      <c r="S239" s="67"/>
      <c r="T239" s="67"/>
      <c r="U239" s="67"/>
      <c r="V239" s="67"/>
      <c r="W239" s="67"/>
      <c r="X239" s="67"/>
      <c r="Y239" s="67"/>
      <c r="Z239" s="68"/>
      <c r="AA239" s="68"/>
      <c r="AB239" s="69"/>
      <c r="AC239" s="68"/>
      <c r="AD239" s="68"/>
      <c r="AE239" s="68"/>
      <c r="AF239" s="458" t="s">
        <v>211</v>
      </c>
      <c r="AG239" s="459"/>
      <c r="AH239" s="459"/>
      <c r="AI239" s="459"/>
      <c r="AJ239" s="459"/>
      <c r="AK239" s="459"/>
      <c r="AL239" s="459"/>
      <c r="AM239" s="459"/>
      <c r="AN239" s="459"/>
      <c r="AO239" s="459"/>
      <c r="AP239" s="459"/>
      <c r="AQ239" s="460"/>
      <c r="AS239" s="381"/>
    </row>
    <row r="240" spans="1:45" ht="18" customHeight="1" x14ac:dyDescent="0.25">
      <c r="A240" s="72"/>
      <c r="B240" s="73"/>
      <c r="C240" s="74"/>
      <c r="D240" s="75"/>
      <c r="E240" s="68"/>
      <c r="F240" s="68"/>
      <c r="G240" s="68"/>
      <c r="H240" s="67"/>
      <c r="I240" s="67"/>
      <c r="J240" s="69"/>
      <c r="K240" s="67"/>
      <c r="L240" s="67"/>
      <c r="M240" s="67"/>
      <c r="N240" s="67"/>
      <c r="O240" s="67"/>
      <c r="P240" s="67"/>
      <c r="Q240" s="67"/>
      <c r="R240" s="67"/>
      <c r="S240" s="67"/>
      <c r="T240" s="67"/>
      <c r="U240" s="67"/>
      <c r="V240" s="67"/>
      <c r="W240" s="67"/>
      <c r="X240" s="67"/>
      <c r="Y240" s="67"/>
      <c r="Z240" s="68"/>
      <c r="AA240" s="68"/>
      <c r="AB240" s="69"/>
      <c r="AC240" s="68"/>
      <c r="AD240" s="68"/>
      <c r="AE240" s="68"/>
      <c r="AF240" s="458" t="s">
        <v>212</v>
      </c>
      <c r="AG240" s="459"/>
      <c r="AH240" s="459"/>
      <c r="AI240" s="459"/>
      <c r="AJ240" s="459"/>
      <c r="AK240" s="459"/>
      <c r="AL240" s="459"/>
      <c r="AM240" s="459"/>
      <c r="AN240" s="459"/>
      <c r="AO240" s="459"/>
      <c r="AP240" s="459"/>
      <c r="AQ240" s="460"/>
      <c r="AS240" s="381"/>
    </row>
    <row r="241" spans="1:48" ht="18" customHeight="1" thickBot="1" x14ac:dyDescent="0.3">
      <c r="A241" s="520"/>
      <c r="B241" s="521"/>
      <c r="C241" s="522"/>
      <c r="D241" s="215"/>
      <c r="E241" s="216"/>
      <c r="F241" s="216"/>
      <c r="G241" s="216"/>
      <c r="H241" s="216"/>
      <c r="I241" s="216"/>
      <c r="J241" s="216"/>
      <c r="K241" s="217"/>
      <c r="L241" s="217"/>
      <c r="M241" s="217"/>
      <c r="N241" s="217"/>
      <c r="O241" s="217"/>
      <c r="P241" s="217"/>
      <c r="Q241" s="217"/>
      <c r="R241" s="217"/>
      <c r="S241" s="217"/>
      <c r="T241" s="217"/>
      <c r="U241" s="217"/>
      <c r="V241" s="217"/>
      <c r="W241" s="217"/>
      <c r="X241" s="217"/>
      <c r="Y241" s="217"/>
      <c r="Z241" s="218"/>
      <c r="AA241" s="218"/>
      <c r="AB241" s="216"/>
      <c r="AC241" s="219"/>
      <c r="AD241" s="219"/>
      <c r="AE241" s="219"/>
      <c r="AF241" s="81"/>
      <c r="AG241" s="82"/>
      <c r="AH241" s="82"/>
      <c r="AI241" s="82"/>
      <c r="AJ241" s="82"/>
      <c r="AK241" s="82"/>
      <c r="AL241" s="82"/>
      <c r="AM241" s="82"/>
      <c r="AN241" s="82"/>
      <c r="AO241" s="82"/>
      <c r="AP241" s="82"/>
      <c r="AQ241" s="83"/>
      <c r="AS241" s="381"/>
    </row>
    <row r="242" spans="1:48" ht="9.75" customHeight="1" thickBot="1" x14ac:dyDescent="0.3">
      <c r="A242" s="194"/>
      <c r="B242" s="194"/>
      <c r="C242" s="194"/>
      <c r="D242" s="84"/>
      <c r="E242" s="84"/>
      <c r="F242" s="84"/>
      <c r="G242" s="84"/>
      <c r="H242" s="84"/>
      <c r="I242" s="84"/>
      <c r="J242" s="84"/>
      <c r="K242" s="195"/>
      <c r="L242" s="195"/>
      <c r="M242" s="195"/>
      <c r="N242" s="195"/>
      <c r="O242" s="195"/>
      <c r="P242" s="195"/>
      <c r="Q242" s="195"/>
      <c r="R242" s="195"/>
      <c r="S242" s="195"/>
      <c r="T242" s="195"/>
      <c r="U242" s="195"/>
      <c r="V242" s="195"/>
      <c r="W242" s="195"/>
      <c r="X242" s="195"/>
      <c r="Y242" s="195"/>
      <c r="Z242" s="196"/>
      <c r="AA242" s="196"/>
      <c r="AB242" s="197"/>
      <c r="AC242" s="197"/>
      <c r="AD242" s="197"/>
      <c r="AE242" s="197"/>
      <c r="AF242" s="197"/>
      <c r="AG242" s="197"/>
      <c r="AH242" s="197"/>
      <c r="AI242" s="197"/>
      <c r="AJ242" s="197"/>
      <c r="AK242" s="197"/>
      <c r="AL242" s="197"/>
      <c r="AM242" s="197"/>
      <c r="AN242" s="197"/>
      <c r="AO242" s="197"/>
      <c r="AP242" s="84"/>
      <c r="AQ242" s="84"/>
      <c r="AS242" s="381"/>
    </row>
    <row r="243" spans="1:48" ht="18" customHeight="1" x14ac:dyDescent="0.25">
      <c r="A243" s="523" t="s">
        <v>39</v>
      </c>
      <c r="B243" s="526" t="s">
        <v>2</v>
      </c>
      <c r="C243" s="600"/>
      <c r="D243" s="532" t="s">
        <v>3</v>
      </c>
      <c r="E243" s="533"/>
      <c r="F243" s="534"/>
      <c r="G243" s="538" t="s">
        <v>4</v>
      </c>
      <c r="H243" s="539"/>
      <c r="I243" s="539"/>
      <c r="J243" s="539"/>
      <c r="K243" s="539"/>
      <c r="L243" s="538" t="s">
        <v>49</v>
      </c>
      <c r="M243" s="540"/>
      <c r="N243" s="540"/>
      <c r="O243" s="540"/>
      <c r="P243" s="540"/>
      <c r="Q243" s="540"/>
      <c r="R243" s="540"/>
      <c r="S243" s="540"/>
      <c r="T243" s="540"/>
      <c r="U243" s="540"/>
      <c r="V243" s="540"/>
      <c r="W243" s="540"/>
      <c r="X243" s="540"/>
      <c r="Y243" s="540"/>
      <c r="Z243" s="540"/>
      <c r="AA243" s="540"/>
      <c r="AB243" s="540"/>
      <c r="AC243" s="540"/>
      <c r="AD243" s="540"/>
      <c r="AE243" s="540"/>
      <c r="AF243" s="540"/>
      <c r="AG243" s="540"/>
      <c r="AH243" s="540"/>
      <c r="AI243" s="540"/>
      <c r="AJ243" s="540"/>
      <c r="AK243" s="540"/>
      <c r="AL243" s="540"/>
      <c r="AM243" s="540"/>
      <c r="AN243" s="540"/>
      <c r="AO243" s="540"/>
      <c r="AP243" s="540"/>
      <c r="AQ243" s="541"/>
      <c r="AS243" s="381"/>
    </row>
    <row r="244" spans="1:48" ht="18" customHeight="1" x14ac:dyDescent="0.25">
      <c r="A244" s="524"/>
      <c r="B244" s="528"/>
      <c r="C244" s="601"/>
      <c r="D244" s="535"/>
      <c r="E244" s="536"/>
      <c r="F244" s="537"/>
      <c r="G244" s="542" t="s">
        <v>6</v>
      </c>
      <c r="H244" s="432" t="s">
        <v>7</v>
      </c>
      <c r="I244" s="432"/>
      <c r="J244" s="432"/>
      <c r="K244" s="419"/>
      <c r="L244" s="470" t="s">
        <v>266</v>
      </c>
      <c r="M244" s="432"/>
      <c r="N244" s="432"/>
      <c r="O244" s="471"/>
      <c r="P244" s="470" t="s">
        <v>267</v>
      </c>
      <c r="Q244" s="432"/>
      <c r="R244" s="432"/>
      <c r="S244" s="471"/>
      <c r="T244" s="467" t="s">
        <v>268</v>
      </c>
      <c r="U244" s="468"/>
      <c r="V244" s="468"/>
      <c r="W244" s="469"/>
      <c r="X244" s="467" t="s">
        <v>269</v>
      </c>
      <c r="Y244" s="468"/>
      <c r="Z244" s="468"/>
      <c r="AA244" s="469"/>
      <c r="AB244" s="467" t="s">
        <v>270</v>
      </c>
      <c r="AC244" s="468"/>
      <c r="AD244" s="468"/>
      <c r="AE244" s="469"/>
      <c r="AF244" s="467" t="s">
        <v>271</v>
      </c>
      <c r="AG244" s="468"/>
      <c r="AH244" s="468"/>
      <c r="AI244" s="469"/>
      <c r="AJ244" s="467" t="s">
        <v>272</v>
      </c>
      <c r="AK244" s="468"/>
      <c r="AL244" s="468"/>
      <c r="AM244" s="469"/>
      <c r="AN244" s="470" t="s">
        <v>273</v>
      </c>
      <c r="AO244" s="432"/>
      <c r="AP244" s="432"/>
      <c r="AQ244" s="471"/>
      <c r="AS244" s="381"/>
    </row>
    <row r="245" spans="1:48" ht="18" customHeight="1" x14ac:dyDescent="0.25">
      <c r="A245" s="524"/>
      <c r="B245" s="528"/>
      <c r="C245" s="601"/>
      <c r="D245" s="461" t="s">
        <v>8</v>
      </c>
      <c r="E245" s="413" t="s">
        <v>9</v>
      </c>
      <c r="F245" s="464" t="s">
        <v>60</v>
      </c>
      <c r="G245" s="543"/>
      <c r="H245" s="432" t="s">
        <v>10</v>
      </c>
      <c r="I245" s="432" t="s">
        <v>11</v>
      </c>
      <c r="J245" s="432" t="s">
        <v>12</v>
      </c>
      <c r="K245" s="419" t="s">
        <v>55</v>
      </c>
      <c r="L245" s="421" t="s">
        <v>213</v>
      </c>
      <c r="M245" s="422"/>
      <c r="N245" s="422"/>
      <c r="O245" s="422"/>
      <c r="P245" s="422"/>
      <c r="Q245" s="422"/>
      <c r="R245" s="422"/>
      <c r="S245" s="422"/>
      <c r="T245" s="422"/>
      <c r="U245" s="422"/>
      <c r="V245" s="422"/>
      <c r="W245" s="422"/>
      <c r="X245" s="422"/>
      <c r="Y245" s="422"/>
      <c r="Z245" s="422"/>
      <c r="AA245" s="422"/>
      <c r="AB245" s="422"/>
      <c r="AC245" s="422"/>
      <c r="AD245" s="422"/>
      <c r="AE245" s="422"/>
      <c r="AF245" s="422"/>
      <c r="AG245" s="422"/>
      <c r="AH245" s="422"/>
      <c r="AI245" s="422"/>
      <c r="AJ245" s="422"/>
      <c r="AK245" s="422"/>
      <c r="AL245" s="422"/>
      <c r="AM245" s="422"/>
      <c r="AN245" s="422"/>
      <c r="AO245" s="422"/>
      <c r="AP245" s="422"/>
      <c r="AQ245" s="423"/>
      <c r="AS245" s="381"/>
    </row>
    <row r="246" spans="1:48" ht="18" customHeight="1" x14ac:dyDescent="0.25">
      <c r="A246" s="524"/>
      <c r="B246" s="528"/>
      <c r="C246" s="601"/>
      <c r="D246" s="461"/>
      <c r="E246" s="463"/>
      <c r="F246" s="465"/>
      <c r="G246" s="543"/>
      <c r="H246" s="432"/>
      <c r="I246" s="432"/>
      <c r="J246" s="432"/>
      <c r="K246" s="419"/>
      <c r="L246" s="417" t="s">
        <v>10</v>
      </c>
      <c r="M246" s="411" t="s">
        <v>11</v>
      </c>
      <c r="N246" s="413" t="s">
        <v>13</v>
      </c>
      <c r="O246" s="415" t="s">
        <v>58</v>
      </c>
      <c r="P246" s="417" t="s">
        <v>10</v>
      </c>
      <c r="Q246" s="411" t="s">
        <v>11</v>
      </c>
      <c r="R246" s="413" t="s">
        <v>13</v>
      </c>
      <c r="S246" s="415" t="s">
        <v>58</v>
      </c>
      <c r="T246" s="417" t="s">
        <v>10</v>
      </c>
      <c r="U246" s="411" t="s">
        <v>11</v>
      </c>
      <c r="V246" s="413" t="s">
        <v>13</v>
      </c>
      <c r="W246" s="415" t="s">
        <v>58</v>
      </c>
      <c r="X246" s="417" t="s">
        <v>10</v>
      </c>
      <c r="Y246" s="411" t="s">
        <v>11</v>
      </c>
      <c r="Z246" s="413" t="s">
        <v>13</v>
      </c>
      <c r="AA246" s="415" t="s">
        <v>58</v>
      </c>
      <c r="AB246" s="417" t="s">
        <v>10</v>
      </c>
      <c r="AC246" s="411" t="s">
        <v>11</v>
      </c>
      <c r="AD246" s="413" t="s">
        <v>13</v>
      </c>
      <c r="AE246" s="415" t="s">
        <v>58</v>
      </c>
      <c r="AF246" s="417" t="s">
        <v>10</v>
      </c>
      <c r="AG246" s="411" t="s">
        <v>11</v>
      </c>
      <c r="AH246" s="413" t="s">
        <v>13</v>
      </c>
      <c r="AI246" s="415" t="s">
        <v>58</v>
      </c>
      <c r="AJ246" s="417" t="s">
        <v>10</v>
      </c>
      <c r="AK246" s="411" t="s">
        <v>11</v>
      </c>
      <c r="AL246" s="413" t="s">
        <v>13</v>
      </c>
      <c r="AM246" s="415" t="s">
        <v>58</v>
      </c>
      <c r="AN246" s="417" t="s">
        <v>10</v>
      </c>
      <c r="AO246" s="411" t="s">
        <v>11</v>
      </c>
      <c r="AP246" s="413" t="s">
        <v>13</v>
      </c>
      <c r="AQ246" s="415" t="s">
        <v>58</v>
      </c>
      <c r="AS246" s="381"/>
    </row>
    <row r="247" spans="1:48" ht="18" customHeight="1" thickBot="1" x14ac:dyDescent="0.3">
      <c r="A247" s="525"/>
      <c r="B247" s="530"/>
      <c r="C247" s="602"/>
      <c r="D247" s="462"/>
      <c r="E247" s="414"/>
      <c r="F247" s="466"/>
      <c r="G247" s="544"/>
      <c r="H247" s="433"/>
      <c r="I247" s="433"/>
      <c r="J247" s="433"/>
      <c r="K247" s="420"/>
      <c r="L247" s="418"/>
      <c r="M247" s="412"/>
      <c r="N247" s="414"/>
      <c r="O247" s="416"/>
      <c r="P247" s="418"/>
      <c r="Q247" s="412"/>
      <c r="R247" s="414"/>
      <c r="S247" s="416"/>
      <c r="T247" s="418"/>
      <c r="U247" s="412"/>
      <c r="V247" s="414"/>
      <c r="W247" s="416"/>
      <c r="X247" s="418"/>
      <c r="Y247" s="412"/>
      <c r="Z247" s="414"/>
      <c r="AA247" s="416"/>
      <c r="AB247" s="418"/>
      <c r="AC247" s="412"/>
      <c r="AD247" s="414"/>
      <c r="AE247" s="416"/>
      <c r="AF247" s="418"/>
      <c r="AG247" s="412"/>
      <c r="AH247" s="414"/>
      <c r="AI247" s="416"/>
      <c r="AJ247" s="418"/>
      <c r="AK247" s="412"/>
      <c r="AL247" s="414"/>
      <c r="AM247" s="416"/>
      <c r="AN247" s="418"/>
      <c r="AO247" s="412"/>
      <c r="AP247" s="414"/>
      <c r="AQ247" s="416"/>
      <c r="AS247" s="381"/>
    </row>
    <row r="248" spans="1:48" ht="18" customHeight="1" thickBot="1" x14ac:dyDescent="0.3">
      <c r="A248" s="237" t="s">
        <v>280</v>
      </c>
      <c r="B248" s="615" t="s">
        <v>199</v>
      </c>
      <c r="C248" s="615"/>
      <c r="D248" s="616"/>
      <c r="E248" s="616"/>
      <c r="F248" s="222"/>
      <c r="G248" s="222"/>
      <c r="H248" s="446"/>
      <c r="I248" s="446"/>
      <c r="J248" s="446"/>
      <c r="K248" s="446"/>
      <c r="L248" s="446"/>
      <c r="M248" s="446"/>
      <c r="N248" s="446"/>
      <c r="O248" s="446"/>
      <c r="P248" s="446"/>
      <c r="Q248" s="446"/>
      <c r="R248" s="446"/>
      <c r="S248" s="446"/>
      <c r="T248" s="446"/>
      <c r="U248" s="446"/>
      <c r="V248" s="446"/>
      <c r="W248" s="446"/>
      <c r="X248" s="446"/>
      <c r="Y248" s="446"/>
      <c r="Z248" s="446"/>
      <c r="AA248" s="446"/>
      <c r="AB248" s="446"/>
      <c r="AC248" s="446"/>
      <c r="AD248" s="446"/>
      <c r="AE248" s="446"/>
      <c r="AF248" s="446"/>
      <c r="AG248" s="446"/>
      <c r="AH248" s="446"/>
      <c r="AI248" s="446"/>
      <c r="AJ248" s="446"/>
      <c r="AK248" s="446"/>
      <c r="AL248" s="446"/>
      <c r="AM248" s="446"/>
      <c r="AN248" s="446"/>
      <c r="AO248" s="446"/>
      <c r="AP248" s="446"/>
      <c r="AQ248" s="447"/>
      <c r="AS248" s="381"/>
    </row>
    <row r="249" spans="1:48" ht="18" customHeight="1" thickBot="1" x14ac:dyDescent="0.3">
      <c r="A249" s="238"/>
      <c r="B249" s="238" t="s">
        <v>281</v>
      </c>
      <c r="C249" s="221" t="s">
        <v>282</v>
      </c>
      <c r="D249" s="330"/>
      <c r="E249" s="275"/>
      <c r="F249" s="275"/>
      <c r="G249" s="275"/>
      <c r="H249" s="275"/>
      <c r="I249" s="275"/>
      <c r="J249" s="275"/>
      <c r="K249" s="275"/>
      <c r="L249" s="275"/>
      <c r="M249" s="275"/>
      <c r="N249" s="275"/>
      <c r="O249" s="275"/>
      <c r="P249" s="275"/>
      <c r="Q249" s="275"/>
      <c r="R249" s="275"/>
      <c r="S249" s="275"/>
      <c r="T249" s="275"/>
      <c r="U249" s="275"/>
      <c r="V249" s="275"/>
      <c r="W249" s="275"/>
      <c r="X249" s="275"/>
      <c r="Y249" s="275"/>
      <c r="Z249" s="275"/>
      <c r="AA249" s="275"/>
      <c r="AB249" s="275"/>
      <c r="AC249" s="275"/>
      <c r="AD249" s="275"/>
      <c r="AE249" s="275"/>
      <c r="AF249" s="275"/>
      <c r="AG249" s="275"/>
      <c r="AH249" s="275"/>
      <c r="AI249" s="275"/>
      <c r="AJ249" s="275"/>
      <c r="AK249" s="275"/>
      <c r="AL249" s="275"/>
      <c r="AM249" s="275"/>
      <c r="AN249" s="275"/>
      <c r="AO249" s="275"/>
      <c r="AP249" s="275"/>
      <c r="AQ249" s="276"/>
      <c r="AS249" s="381"/>
    </row>
    <row r="250" spans="1:48" ht="24" customHeight="1" x14ac:dyDescent="0.25">
      <c r="A250" s="31">
        <v>1</v>
      </c>
      <c r="B250" s="37" t="s">
        <v>123</v>
      </c>
      <c r="C250" s="38" t="s">
        <v>197</v>
      </c>
      <c r="D250" s="278"/>
      <c r="E250" s="319">
        <v>2</v>
      </c>
      <c r="F250" s="274">
        <v>3</v>
      </c>
      <c r="G250" s="320">
        <f t="shared" ref="G250:G255" si="58">SUM(H250:K250)</f>
        <v>16</v>
      </c>
      <c r="H250" s="93">
        <f t="shared" ref="H250:H255" si="59">L250+P250+T250+X250+AB250+AF250+AJ250+AN250</f>
        <v>8</v>
      </c>
      <c r="I250" s="93">
        <f t="shared" ref="I250:I255" si="60">M250+Q250+U250+Y250+AC250+AG250+AK250+AO250</f>
        <v>0</v>
      </c>
      <c r="J250" s="93">
        <f t="shared" ref="J250:J255" si="61">N250+R250+V250+Z250+AD250+AH250+AL250+AP250</f>
        <v>0</v>
      </c>
      <c r="K250" s="93">
        <f t="shared" ref="K250:K255" si="62">O250+S250+W250+AA250+AE250+AI250+AM250+AQ250</f>
        <v>8</v>
      </c>
      <c r="L250" s="321"/>
      <c r="M250" s="322"/>
      <c r="N250" s="322"/>
      <c r="O250" s="323"/>
      <c r="P250" s="324"/>
      <c r="Q250" s="322"/>
      <c r="R250" s="322"/>
      <c r="S250" s="325"/>
      <c r="T250" s="321"/>
      <c r="U250" s="322"/>
      <c r="V250" s="322"/>
      <c r="W250" s="323"/>
      <c r="X250" s="327"/>
      <c r="Y250" s="328"/>
      <c r="Z250" s="328"/>
      <c r="AA250" s="329"/>
      <c r="AB250" s="327"/>
      <c r="AC250" s="328"/>
      <c r="AD250" s="328"/>
      <c r="AE250" s="329"/>
      <c r="AF250" s="327">
        <v>8</v>
      </c>
      <c r="AG250" s="328"/>
      <c r="AH250" s="328"/>
      <c r="AI250" s="329">
        <v>8</v>
      </c>
      <c r="AJ250" s="327"/>
      <c r="AK250" s="328"/>
      <c r="AL250" s="322"/>
      <c r="AM250" s="323"/>
      <c r="AN250" s="324"/>
      <c r="AO250" s="322"/>
      <c r="AP250" s="322"/>
      <c r="AQ250" s="323"/>
      <c r="AS250" s="381"/>
    </row>
    <row r="251" spans="1:48" ht="24" customHeight="1" x14ac:dyDescent="0.25">
      <c r="A251" s="34">
        <f>A250+1</f>
        <v>2</v>
      </c>
      <c r="B251" s="37" t="s">
        <v>97</v>
      </c>
      <c r="C251" s="38" t="s">
        <v>183</v>
      </c>
      <c r="D251" s="181"/>
      <c r="E251" s="182">
        <v>2</v>
      </c>
      <c r="F251" s="112">
        <v>2</v>
      </c>
      <c r="G251" s="103">
        <f t="shared" si="58"/>
        <v>16</v>
      </c>
      <c r="H251" s="93">
        <f t="shared" si="59"/>
        <v>8</v>
      </c>
      <c r="I251" s="93">
        <f t="shared" si="60"/>
        <v>0</v>
      </c>
      <c r="J251" s="93">
        <f t="shared" si="61"/>
        <v>8</v>
      </c>
      <c r="K251" s="93">
        <f t="shared" si="62"/>
        <v>0</v>
      </c>
      <c r="L251" s="177"/>
      <c r="M251" s="178"/>
      <c r="N251" s="178"/>
      <c r="O251" s="179"/>
      <c r="P251" s="180"/>
      <c r="Q251" s="178"/>
      <c r="R251" s="178"/>
      <c r="S251" s="204"/>
      <c r="T251" s="177"/>
      <c r="U251" s="178"/>
      <c r="V251" s="178"/>
      <c r="W251" s="179"/>
      <c r="X251" s="305"/>
      <c r="Y251" s="302"/>
      <c r="Z251" s="302"/>
      <c r="AA251" s="303"/>
      <c r="AB251" s="305"/>
      <c r="AC251" s="302"/>
      <c r="AD251" s="302"/>
      <c r="AE251" s="303"/>
      <c r="AF251" s="305">
        <v>8</v>
      </c>
      <c r="AG251" s="302"/>
      <c r="AH251" s="302">
        <v>8</v>
      </c>
      <c r="AI251" s="303"/>
      <c r="AJ251" s="305"/>
      <c r="AK251" s="302"/>
      <c r="AL251" s="178"/>
      <c r="AM251" s="179"/>
      <c r="AN251" s="180"/>
      <c r="AO251" s="178"/>
      <c r="AP251" s="178"/>
      <c r="AQ251" s="179"/>
      <c r="AS251" s="381"/>
    </row>
    <row r="252" spans="1:48" ht="30" x14ac:dyDescent="0.25">
      <c r="A252" s="34">
        <f t="shared" ref="A252:A255" si="63">A251+1</f>
        <v>3</v>
      </c>
      <c r="B252" s="37" t="s">
        <v>310</v>
      </c>
      <c r="C252" s="38" t="s">
        <v>311</v>
      </c>
      <c r="D252" s="181"/>
      <c r="E252" s="182">
        <v>1</v>
      </c>
      <c r="F252" s="112">
        <v>2</v>
      </c>
      <c r="G252" s="103">
        <f t="shared" si="58"/>
        <v>8</v>
      </c>
      <c r="H252" s="93">
        <f t="shared" si="59"/>
        <v>8</v>
      </c>
      <c r="I252" s="93">
        <f t="shared" si="60"/>
        <v>0</v>
      </c>
      <c r="J252" s="93">
        <f t="shared" si="61"/>
        <v>0</v>
      </c>
      <c r="K252" s="93">
        <f t="shared" si="62"/>
        <v>0</v>
      </c>
      <c r="L252" s="177"/>
      <c r="M252" s="178"/>
      <c r="N252" s="178"/>
      <c r="O252" s="179"/>
      <c r="P252" s="180"/>
      <c r="Q252" s="178"/>
      <c r="R252" s="178"/>
      <c r="S252" s="204"/>
      <c r="T252" s="177"/>
      <c r="U252" s="178"/>
      <c r="V252" s="178"/>
      <c r="W252" s="179"/>
      <c r="X252" s="305"/>
      <c r="Y252" s="302"/>
      <c r="Z252" s="302"/>
      <c r="AA252" s="303"/>
      <c r="AB252" s="305"/>
      <c r="AC252" s="302"/>
      <c r="AD252" s="302"/>
      <c r="AE252" s="303"/>
      <c r="AF252" s="305">
        <v>8</v>
      </c>
      <c r="AG252" s="302"/>
      <c r="AH252" s="302"/>
      <c r="AI252" s="303"/>
      <c r="AJ252" s="305"/>
      <c r="AK252" s="302"/>
      <c r="AL252" s="178"/>
      <c r="AM252" s="179"/>
      <c r="AN252" s="180"/>
      <c r="AO252" s="178"/>
      <c r="AP252" s="178"/>
      <c r="AQ252" s="179"/>
      <c r="AS252" s="381"/>
      <c r="AU252" s="379">
        <v>8</v>
      </c>
    </row>
    <row r="253" spans="1:48" ht="30" x14ac:dyDescent="0.25">
      <c r="A253" s="34">
        <f t="shared" si="63"/>
        <v>4</v>
      </c>
      <c r="B253" s="37" t="s">
        <v>326</v>
      </c>
      <c r="C253" s="38" t="s">
        <v>327</v>
      </c>
      <c r="D253" s="181">
        <v>1</v>
      </c>
      <c r="E253" s="182">
        <v>1</v>
      </c>
      <c r="F253" s="112">
        <v>5</v>
      </c>
      <c r="G253" s="103">
        <f t="shared" si="58"/>
        <v>32</v>
      </c>
      <c r="H253" s="93">
        <f t="shared" si="59"/>
        <v>16</v>
      </c>
      <c r="I253" s="93">
        <f t="shared" si="60"/>
        <v>0</v>
      </c>
      <c r="J253" s="93">
        <f t="shared" si="61"/>
        <v>0</v>
      </c>
      <c r="K253" s="93">
        <f t="shared" si="62"/>
        <v>16</v>
      </c>
      <c r="L253" s="177"/>
      <c r="M253" s="178"/>
      <c r="N253" s="178"/>
      <c r="O253" s="179"/>
      <c r="P253" s="180"/>
      <c r="Q253" s="178"/>
      <c r="R253" s="178"/>
      <c r="S253" s="204"/>
      <c r="T253" s="177"/>
      <c r="U253" s="178"/>
      <c r="V253" s="178"/>
      <c r="W253" s="179"/>
      <c r="X253" s="305"/>
      <c r="Y253" s="302"/>
      <c r="Z253" s="302"/>
      <c r="AA253" s="303"/>
      <c r="AB253" s="183">
        <v>16</v>
      </c>
      <c r="AC253" s="302"/>
      <c r="AD253" s="302"/>
      <c r="AE253" s="303">
        <v>16</v>
      </c>
      <c r="AF253" s="305"/>
      <c r="AG253" s="302"/>
      <c r="AH253" s="302"/>
      <c r="AI253" s="303"/>
      <c r="AJ253" s="305"/>
      <c r="AK253" s="302"/>
      <c r="AL253" s="178"/>
      <c r="AM253" s="179"/>
      <c r="AN253" s="180"/>
      <c r="AO253" s="178"/>
      <c r="AP253" s="178"/>
      <c r="AQ253" s="179"/>
      <c r="AS253" s="381"/>
      <c r="AV253" s="379">
        <v>32</v>
      </c>
    </row>
    <row r="254" spans="1:48" ht="30" x14ac:dyDescent="0.25">
      <c r="A254" s="34">
        <f t="shared" si="63"/>
        <v>5</v>
      </c>
      <c r="B254" s="37" t="s">
        <v>312</v>
      </c>
      <c r="C254" s="38" t="s">
        <v>131</v>
      </c>
      <c r="D254" s="181">
        <v>1</v>
      </c>
      <c r="E254" s="182">
        <v>1</v>
      </c>
      <c r="F254" s="112">
        <v>3</v>
      </c>
      <c r="G254" s="103">
        <f t="shared" si="58"/>
        <v>32</v>
      </c>
      <c r="H254" s="93">
        <f t="shared" si="59"/>
        <v>16</v>
      </c>
      <c r="I254" s="93">
        <f t="shared" si="60"/>
        <v>0</v>
      </c>
      <c r="J254" s="93">
        <f t="shared" si="61"/>
        <v>0</v>
      </c>
      <c r="K254" s="93">
        <f t="shared" si="62"/>
        <v>16</v>
      </c>
      <c r="L254" s="177"/>
      <c r="M254" s="178"/>
      <c r="N254" s="178"/>
      <c r="O254" s="179"/>
      <c r="P254" s="180"/>
      <c r="Q254" s="178"/>
      <c r="R254" s="178"/>
      <c r="S254" s="204"/>
      <c r="T254" s="177"/>
      <c r="U254" s="178"/>
      <c r="V254" s="178"/>
      <c r="W254" s="179"/>
      <c r="X254" s="305"/>
      <c r="Y254" s="302"/>
      <c r="Z254" s="302"/>
      <c r="AA254" s="303"/>
      <c r="AB254" s="305"/>
      <c r="AC254" s="302"/>
      <c r="AD254" s="302"/>
      <c r="AE254" s="303"/>
      <c r="AF254" s="305"/>
      <c r="AG254" s="302"/>
      <c r="AH254" s="302"/>
      <c r="AI254" s="303"/>
      <c r="AJ254" s="183">
        <v>16</v>
      </c>
      <c r="AK254" s="302"/>
      <c r="AL254" s="178"/>
      <c r="AM254" s="179">
        <v>16</v>
      </c>
      <c r="AN254" s="180"/>
      <c r="AO254" s="178"/>
      <c r="AP254" s="178"/>
      <c r="AQ254" s="179"/>
      <c r="AS254" s="381"/>
      <c r="AV254" s="379">
        <v>32</v>
      </c>
    </row>
    <row r="255" spans="1:48" ht="30" x14ac:dyDescent="0.25">
      <c r="A255" s="34">
        <f t="shared" si="63"/>
        <v>6</v>
      </c>
      <c r="B255" s="37" t="s">
        <v>96</v>
      </c>
      <c r="C255" s="37" t="s">
        <v>182</v>
      </c>
      <c r="D255" s="181"/>
      <c r="E255" s="182">
        <v>2</v>
      </c>
      <c r="F255" s="112">
        <v>3</v>
      </c>
      <c r="G255" s="103">
        <f t="shared" si="58"/>
        <v>16</v>
      </c>
      <c r="H255" s="93">
        <f t="shared" si="59"/>
        <v>8</v>
      </c>
      <c r="I255" s="93">
        <f t="shared" si="60"/>
        <v>0</v>
      </c>
      <c r="J255" s="93">
        <f t="shared" si="61"/>
        <v>0</v>
      </c>
      <c r="K255" s="93">
        <f t="shared" si="62"/>
        <v>8</v>
      </c>
      <c r="L255" s="177"/>
      <c r="M255" s="178"/>
      <c r="N255" s="178"/>
      <c r="O255" s="179"/>
      <c r="P255" s="180"/>
      <c r="Q255" s="178"/>
      <c r="R255" s="178"/>
      <c r="S255" s="204"/>
      <c r="T255" s="177"/>
      <c r="U255" s="178"/>
      <c r="V255" s="178"/>
      <c r="W255" s="179"/>
      <c r="X255" s="305"/>
      <c r="Y255" s="302"/>
      <c r="Z255" s="302"/>
      <c r="AA255" s="303"/>
      <c r="AB255" s="305"/>
      <c r="AC255" s="302"/>
      <c r="AD255" s="302"/>
      <c r="AE255" s="303"/>
      <c r="AF255" s="305">
        <v>8</v>
      </c>
      <c r="AG255" s="302"/>
      <c r="AH255" s="302"/>
      <c r="AI255" s="303">
        <v>8</v>
      </c>
      <c r="AJ255" s="305"/>
      <c r="AK255" s="302"/>
      <c r="AL255" s="178"/>
      <c r="AM255" s="179"/>
      <c r="AN255" s="180"/>
      <c r="AO255" s="178"/>
      <c r="AP255" s="178"/>
      <c r="AQ255" s="179"/>
      <c r="AS255" s="381"/>
      <c r="AV255" s="379">
        <v>16</v>
      </c>
    </row>
    <row r="256" spans="1:48" ht="15.6" thickBot="1" x14ac:dyDescent="0.3">
      <c r="A256" s="163"/>
      <c r="B256" s="281"/>
      <c r="C256" s="165"/>
      <c r="D256" s="277"/>
      <c r="E256" s="279"/>
      <c r="F256" s="280"/>
      <c r="G256" s="116"/>
      <c r="H256" s="231"/>
      <c r="I256" s="272"/>
      <c r="J256" s="272"/>
      <c r="K256" s="272"/>
      <c r="L256" s="232"/>
      <c r="M256" s="233"/>
      <c r="N256" s="233"/>
      <c r="O256" s="189"/>
      <c r="P256" s="234"/>
      <c r="Q256" s="233"/>
      <c r="R256" s="233"/>
      <c r="S256" s="189"/>
      <c r="T256" s="232"/>
      <c r="U256" s="233"/>
      <c r="V256" s="233"/>
      <c r="W256" s="189"/>
      <c r="X256" s="234"/>
      <c r="Y256" s="233"/>
      <c r="Z256" s="233"/>
      <c r="AA256" s="189"/>
      <c r="AB256" s="234"/>
      <c r="AC256" s="233"/>
      <c r="AD256" s="233"/>
      <c r="AE256" s="189"/>
      <c r="AF256" s="234"/>
      <c r="AG256" s="233"/>
      <c r="AH256" s="233"/>
      <c r="AI256" s="189"/>
      <c r="AJ256" s="234"/>
      <c r="AK256" s="233"/>
      <c r="AL256" s="233"/>
      <c r="AM256" s="189"/>
      <c r="AN256" s="234"/>
      <c r="AO256" s="233"/>
      <c r="AP256" s="233"/>
      <c r="AQ256" s="189"/>
      <c r="AS256" s="381"/>
    </row>
    <row r="257" spans="1:49" ht="18" customHeight="1" thickTop="1" x14ac:dyDescent="0.25">
      <c r="A257" s="121"/>
      <c r="B257" s="496" t="s">
        <v>21</v>
      </c>
      <c r="C257" s="497"/>
      <c r="D257" s="501">
        <f t="shared" ref="D257:K257" si="64">SUM(D250:D256)</f>
        <v>2</v>
      </c>
      <c r="E257" s="503">
        <f t="shared" si="64"/>
        <v>9</v>
      </c>
      <c r="F257" s="505">
        <f t="shared" si="64"/>
        <v>18</v>
      </c>
      <c r="G257" s="507">
        <f t="shared" si="64"/>
        <v>120</v>
      </c>
      <c r="H257" s="503">
        <f t="shared" si="64"/>
        <v>64</v>
      </c>
      <c r="I257" s="503">
        <f t="shared" si="64"/>
        <v>0</v>
      </c>
      <c r="J257" s="503">
        <f t="shared" si="64"/>
        <v>8</v>
      </c>
      <c r="K257" s="505">
        <f t="shared" si="64"/>
        <v>48</v>
      </c>
      <c r="L257" s="122">
        <f t="shared" ref="L257:AQ257" si="65">SUM(L250:L255)</f>
        <v>0</v>
      </c>
      <c r="M257" s="123">
        <f t="shared" si="65"/>
        <v>0</v>
      </c>
      <c r="N257" s="123">
        <f t="shared" si="65"/>
        <v>0</v>
      </c>
      <c r="O257" s="124">
        <f t="shared" si="65"/>
        <v>0</v>
      </c>
      <c r="P257" s="122">
        <f t="shared" si="65"/>
        <v>0</v>
      </c>
      <c r="Q257" s="123">
        <f t="shared" si="65"/>
        <v>0</v>
      </c>
      <c r="R257" s="123">
        <f t="shared" si="65"/>
        <v>0</v>
      </c>
      <c r="S257" s="124">
        <f t="shared" si="65"/>
        <v>0</v>
      </c>
      <c r="T257" s="122">
        <f t="shared" si="65"/>
        <v>0</v>
      </c>
      <c r="U257" s="123">
        <f t="shared" si="65"/>
        <v>0</v>
      </c>
      <c r="V257" s="123">
        <f t="shared" si="65"/>
        <v>0</v>
      </c>
      <c r="W257" s="124">
        <f t="shared" si="65"/>
        <v>0</v>
      </c>
      <c r="X257" s="122">
        <f t="shared" si="65"/>
        <v>0</v>
      </c>
      <c r="Y257" s="123">
        <f t="shared" si="65"/>
        <v>0</v>
      </c>
      <c r="Z257" s="123">
        <f t="shared" si="65"/>
        <v>0</v>
      </c>
      <c r="AA257" s="124">
        <f t="shared" si="65"/>
        <v>0</v>
      </c>
      <c r="AB257" s="122">
        <f t="shared" si="65"/>
        <v>16</v>
      </c>
      <c r="AC257" s="123">
        <f t="shared" si="65"/>
        <v>0</v>
      </c>
      <c r="AD257" s="123">
        <f t="shared" si="65"/>
        <v>0</v>
      </c>
      <c r="AE257" s="124">
        <f t="shared" si="65"/>
        <v>16</v>
      </c>
      <c r="AF257" s="122">
        <f t="shared" si="65"/>
        <v>32</v>
      </c>
      <c r="AG257" s="123">
        <f t="shared" si="65"/>
        <v>0</v>
      </c>
      <c r="AH257" s="123">
        <f t="shared" si="65"/>
        <v>8</v>
      </c>
      <c r="AI257" s="124">
        <f t="shared" si="65"/>
        <v>16</v>
      </c>
      <c r="AJ257" s="122">
        <f t="shared" si="65"/>
        <v>16</v>
      </c>
      <c r="AK257" s="123">
        <f t="shared" si="65"/>
        <v>0</v>
      </c>
      <c r="AL257" s="123">
        <f t="shared" si="65"/>
        <v>0</v>
      </c>
      <c r="AM257" s="124">
        <f t="shared" si="65"/>
        <v>16</v>
      </c>
      <c r="AN257" s="122">
        <f t="shared" si="65"/>
        <v>0</v>
      </c>
      <c r="AO257" s="123">
        <f t="shared" si="65"/>
        <v>0</v>
      </c>
      <c r="AP257" s="123">
        <f t="shared" si="65"/>
        <v>0</v>
      </c>
      <c r="AQ257" s="125">
        <f t="shared" si="65"/>
        <v>0</v>
      </c>
      <c r="AS257" s="381"/>
    </row>
    <row r="258" spans="1:49" ht="18" customHeight="1" thickBot="1" x14ac:dyDescent="0.3">
      <c r="A258" s="126"/>
      <c r="B258" s="499"/>
      <c r="C258" s="500"/>
      <c r="D258" s="502"/>
      <c r="E258" s="504"/>
      <c r="F258" s="506"/>
      <c r="G258" s="508"/>
      <c r="H258" s="509"/>
      <c r="I258" s="509"/>
      <c r="J258" s="509"/>
      <c r="K258" s="516"/>
      <c r="L258" s="424">
        <f>SUM(L257:O257)</f>
        <v>0</v>
      </c>
      <c r="M258" s="517"/>
      <c r="N258" s="517"/>
      <c r="O258" s="518"/>
      <c r="P258" s="424">
        <f>SUM(P257:S257)</f>
        <v>0</v>
      </c>
      <c r="Q258" s="517"/>
      <c r="R258" s="517"/>
      <c r="S258" s="518"/>
      <c r="T258" s="424">
        <f>SUM(T257:W257)</f>
        <v>0</v>
      </c>
      <c r="U258" s="425"/>
      <c r="V258" s="425"/>
      <c r="W258" s="426"/>
      <c r="X258" s="424">
        <f>SUM(X257:AA257)</f>
        <v>0</v>
      </c>
      <c r="Y258" s="425"/>
      <c r="Z258" s="425"/>
      <c r="AA258" s="426"/>
      <c r="AB258" s="424">
        <f>SUM(AB257:AE257)</f>
        <v>32</v>
      </c>
      <c r="AC258" s="425"/>
      <c r="AD258" s="425"/>
      <c r="AE258" s="426"/>
      <c r="AF258" s="424">
        <f>SUM(AF257:AI257)</f>
        <v>56</v>
      </c>
      <c r="AG258" s="425"/>
      <c r="AH258" s="425"/>
      <c r="AI258" s="426"/>
      <c r="AJ258" s="424">
        <f>SUM(AJ257:AM257)</f>
        <v>32</v>
      </c>
      <c r="AK258" s="425"/>
      <c r="AL258" s="425"/>
      <c r="AM258" s="426"/>
      <c r="AN258" s="424">
        <f>SUM(AN257:AQ257)</f>
        <v>0</v>
      </c>
      <c r="AO258" s="425"/>
      <c r="AP258" s="425"/>
      <c r="AQ258" s="426"/>
      <c r="AS258" s="381"/>
    </row>
    <row r="259" spans="1:49" ht="18" customHeight="1" x14ac:dyDescent="0.25">
      <c r="A259" s="564" t="s">
        <v>124</v>
      </c>
      <c r="B259" s="483"/>
      <c r="C259" s="566"/>
      <c r="D259" s="438" t="s">
        <v>8</v>
      </c>
      <c r="E259" s="441" t="s">
        <v>9</v>
      </c>
      <c r="F259" s="415" t="s">
        <v>60</v>
      </c>
      <c r="G259" s="444" t="s">
        <v>6</v>
      </c>
      <c r="H259" s="432" t="s">
        <v>10</v>
      </c>
      <c r="I259" s="432" t="s">
        <v>11</v>
      </c>
      <c r="J259" s="432" t="s">
        <v>12</v>
      </c>
      <c r="K259" s="419" t="s">
        <v>55</v>
      </c>
      <c r="L259" s="395" t="s">
        <v>266</v>
      </c>
      <c r="M259" s="396"/>
      <c r="N259" s="396"/>
      <c r="O259" s="397"/>
      <c r="P259" s="395" t="s">
        <v>267</v>
      </c>
      <c r="Q259" s="396"/>
      <c r="R259" s="396"/>
      <c r="S259" s="397"/>
      <c r="T259" s="395" t="s">
        <v>268</v>
      </c>
      <c r="U259" s="396"/>
      <c r="V259" s="396"/>
      <c r="W259" s="397"/>
      <c r="X259" s="395" t="s">
        <v>269</v>
      </c>
      <c r="Y259" s="396"/>
      <c r="Z259" s="396"/>
      <c r="AA259" s="397"/>
      <c r="AB259" s="395" t="s">
        <v>270</v>
      </c>
      <c r="AC259" s="396"/>
      <c r="AD259" s="396"/>
      <c r="AE259" s="397"/>
      <c r="AF259" s="395" t="s">
        <v>271</v>
      </c>
      <c r="AG259" s="396"/>
      <c r="AH259" s="396"/>
      <c r="AI259" s="397"/>
      <c r="AJ259" s="427" t="s">
        <v>272</v>
      </c>
      <c r="AK259" s="428"/>
      <c r="AL259" s="428"/>
      <c r="AM259" s="429"/>
      <c r="AN259" s="395" t="s">
        <v>273</v>
      </c>
      <c r="AO259" s="396"/>
      <c r="AP259" s="396"/>
      <c r="AQ259" s="397"/>
      <c r="AS259" s="381"/>
    </row>
    <row r="260" spans="1:49" ht="18" customHeight="1" x14ac:dyDescent="0.25">
      <c r="A260" s="564"/>
      <c r="B260" s="483"/>
      <c r="C260" s="566"/>
      <c r="D260" s="439"/>
      <c r="E260" s="441"/>
      <c r="F260" s="443"/>
      <c r="G260" s="444"/>
      <c r="H260" s="432"/>
      <c r="I260" s="432"/>
      <c r="J260" s="432"/>
      <c r="K260" s="419"/>
      <c r="L260" s="417" t="s">
        <v>10</v>
      </c>
      <c r="M260" s="411" t="s">
        <v>11</v>
      </c>
      <c r="N260" s="413" t="s">
        <v>13</v>
      </c>
      <c r="O260" s="415" t="s">
        <v>58</v>
      </c>
      <c r="P260" s="417" t="s">
        <v>10</v>
      </c>
      <c r="Q260" s="411" t="s">
        <v>11</v>
      </c>
      <c r="R260" s="413" t="s">
        <v>13</v>
      </c>
      <c r="S260" s="415" t="s">
        <v>58</v>
      </c>
      <c r="T260" s="417" t="s">
        <v>10</v>
      </c>
      <c r="U260" s="411" t="s">
        <v>11</v>
      </c>
      <c r="V260" s="413" t="s">
        <v>13</v>
      </c>
      <c r="W260" s="415" t="s">
        <v>58</v>
      </c>
      <c r="X260" s="417" t="s">
        <v>10</v>
      </c>
      <c r="Y260" s="411" t="s">
        <v>11</v>
      </c>
      <c r="Z260" s="413" t="s">
        <v>13</v>
      </c>
      <c r="AA260" s="415" t="s">
        <v>58</v>
      </c>
      <c r="AB260" s="417" t="s">
        <v>10</v>
      </c>
      <c r="AC260" s="411" t="s">
        <v>11</v>
      </c>
      <c r="AD260" s="413" t="s">
        <v>13</v>
      </c>
      <c r="AE260" s="415" t="s">
        <v>58</v>
      </c>
      <c r="AF260" s="417" t="s">
        <v>10</v>
      </c>
      <c r="AG260" s="411" t="s">
        <v>11</v>
      </c>
      <c r="AH260" s="413" t="s">
        <v>13</v>
      </c>
      <c r="AI260" s="415" t="s">
        <v>58</v>
      </c>
      <c r="AJ260" s="417" t="s">
        <v>10</v>
      </c>
      <c r="AK260" s="411" t="s">
        <v>11</v>
      </c>
      <c r="AL260" s="413" t="s">
        <v>13</v>
      </c>
      <c r="AM260" s="415" t="s">
        <v>58</v>
      </c>
      <c r="AN260" s="417" t="s">
        <v>10</v>
      </c>
      <c r="AO260" s="411" t="s">
        <v>11</v>
      </c>
      <c r="AP260" s="413" t="s">
        <v>13</v>
      </c>
      <c r="AQ260" s="415" t="s">
        <v>58</v>
      </c>
      <c r="AS260" s="381"/>
    </row>
    <row r="261" spans="1:49" ht="18" customHeight="1" thickBot="1" x14ac:dyDescent="0.3">
      <c r="A261" s="564"/>
      <c r="B261" s="483"/>
      <c r="C261" s="566"/>
      <c r="D261" s="440"/>
      <c r="E261" s="442"/>
      <c r="F261" s="416"/>
      <c r="G261" s="445"/>
      <c r="H261" s="433"/>
      <c r="I261" s="433"/>
      <c r="J261" s="433"/>
      <c r="K261" s="420"/>
      <c r="L261" s="418"/>
      <c r="M261" s="412"/>
      <c r="N261" s="414"/>
      <c r="O261" s="416"/>
      <c r="P261" s="418"/>
      <c r="Q261" s="412"/>
      <c r="R261" s="414"/>
      <c r="S261" s="416"/>
      <c r="T261" s="418"/>
      <c r="U261" s="412"/>
      <c r="V261" s="414"/>
      <c r="W261" s="416"/>
      <c r="X261" s="418"/>
      <c r="Y261" s="412"/>
      <c r="Z261" s="414"/>
      <c r="AA261" s="416"/>
      <c r="AB261" s="418"/>
      <c r="AC261" s="412"/>
      <c r="AD261" s="414"/>
      <c r="AE261" s="416"/>
      <c r="AF261" s="418"/>
      <c r="AG261" s="412"/>
      <c r="AH261" s="414"/>
      <c r="AI261" s="416"/>
      <c r="AJ261" s="418"/>
      <c r="AK261" s="412"/>
      <c r="AL261" s="414"/>
      <c r="AM261" s="416"/>
      <c r="AN261" s="418"/>
      <c r="AO261" s="412"/>
      <c r="AP261" s="414"/>
      <c r="AQ261" s="416"/>
      <c r="AS261" s="381"/>
    </row>
    <row r="262" spans="1:49" ht="18" customHeight="1" x14ac:dyDescent="0.25">
      <c r="A262" s="564"/>
      <c r="B262" s="483"/>
      <c r="C262" s="566"/>
      <c r="D262" s="510">
        <f t="shared" ref="D262:AQ262" si="66">SUM(D48,D95,D167,D210,D257)</f>
        <v>21</v>
      </c>
      <c r="E262" s="514">
        <f t="shared" si="66"/>
        <v>88</v>
      </c>
      <c r="F262" s="611">
        <f t="shared" si="66"/>
        <v>176</v>
      </c>
      <c r="G262" s="613">
        <f t="shared" si="66"/>
        <v>1312</v>
      </c>
      <c r="H262" s="489">
        <f t="shared" si="66"/>
        <v>640</v>
      </c>
      <c r="I262" s="489">
        <f t="shared" si="66"/>
        <v>96</v>
      </c>
      <c r="J262" s="489">
        <f t="shared" si="66"/>
        <v>240</v>
      </c>
      <c r="K262" s="491">
        <f t="shared" si="66"/>
        <v>336</v>
      </c>
      <c r="L262" s="239">
        <f t="shared" si="66"/>
        <v>96</v>
      </c>
      <c r="M262" s="240">
        <f t="shared" si="66"/>
        <v>32</v>
      </c>
      <c r="N262" s="240">
        <f t="shared" si="66"/>
        <v>24</v>
      </c>
      <c r="O262" s="130">
        <f t="shared" si="66"/>
        <v>40</v>
      </c>
      <c r="P262" s="239">
        <f t="shared" si="66"/>
        <v>96</v>
      </c>
      <c r="Q262" s="240">
        <f t="shared" si="66"/>
        <v>40</v>
      </c>
      <c r="R262" s="240">
        <f t="shared" si="66"/>
        <v>48</v>
      </c>
      <c r="S262" s="130">
        <f t="shared" si="66"/>
        <v>16</v>
      </c>
      <c r="T262" s="239">
        <f t="shared" si="66"/>
        <v>80</v>
      </c>
      <c r="U262" s="240">
        <f t="shared" si="66"/>
        <v>16</v>
      </c>
      <c r="V262" s="240">
        <f t="shared" si="66"/>
        <v>56</v>
      </c>
      <c r="W262" s="130">
        <f t="shared" si="66"/>
        <v>40</v>
      </c>
      <c r="X262" s="239">
        <f t="shared" si="66"/>
        <v>88</v>
      </c>
      <c r="Y262" s="240">
        <f t="shared" si="66"/>
        <v>0</v>
      </c>
      <c r="Z262" s="240">
        <f t="shared" si="66"/>
        <v>40</v>
      </c>
      <c r="AA262" s="130">
        <f t="shared" si="66"/>
        <v>56</v>
      </c>
      <c r="AB262" s="239">
        <f t="shared" si="66"/>
        <v>72</v>
      </c>
      <c r="AC262" s="240">
        <f t="shared" si="66"/>
        <v>8</v>
      </c>
      <c r="AD262" s="240">
        <f t="shared" si="66"/>
        <v>40</v>
      </c>
      <c r="AE262" s="130">
        <f t="shared" si="66"/>
        <v>56</v>
      </c>
      <c r="AF262" s="239">
        <f t="shared" si="66"/>
        <v>104</v>
      </c>
      <c r="AG262" s="240">
        <f t="shared" si="66"/>
        <v>0</v>
      </c>
      <c r="AH262" s="240">
        <f t="shared" si="66"/>
        <v>32</v>
      </c>
      <c r="AI262" s="130">
        <f t="shared" si="66"/>
        <v>56</v>
      </c>
      <c r="AJ262" s="239">
        <f t="shared" si="66"/>
        <v>80</v>
      </c>
      <c r="AK262" s="240">
        <f t="shared" si="66"/>
        <v>0</v>
      </c>
      <c r="AL262" s="240">
        <f t="shared" si="66"/>
        <v>0</v>
      </c>
      <c r="AM262" s="130">
        <f t="shared" si="66"/>
        <v>72</v>
      </c>
      <c r="AN262" s="239">
        <f t="shared" si="66"/>
        <v>24</v>
      </c>
      <c r="AO262" s="240">
        <f t="shared" si="66"/>
        <v>0</v>
      </c>
      <c r="AP262" s="240">
        <f t="shared" si="66"/>
        <v>0</v>
      </c>
      <c r="AQ262" s="130">
        <f t="shared" si="66"/>
        <v>0</v>
      </c>
      <c r="AS262" s="381"/>
    </row>
    <row r="263" spans="1:49" ht="18" customHeight="1" thickBot="1" x14ac:dyDescent="0.3">
      <c r="A263" s="564"/>
      <c r="B263" s="483"/>
      <c r="C263" s="566"/>
      <c r="D263" s="511"/>
      <c r="E263" s="515"/>
      <c r="F263" s="612"/>
      <c r="G263" s="614"/>
      <c r="H263" s="490"/>
      <c r="I263" s="490"/>
      <c r="J263" s="490"/>
      <c r="K263" s="492"/>
      <c r="L263" s="493">
        <f>SUM(L262:O262)</f>
        <v>192</v>
      </c>
      <c r="M263" s="494"/>
      <c r="N263" s="494"/>
      <c r="O263" s="494"/>
      <c r="P263" s="408">
        <f>SUM(P262:S262)</f>
        <v>200</v>
      </c>
      <c r="Q263" s="409"/>
      <c r="R263" s="409"/>
      <c r="S263" s="410"/>
      <c r="T263" s="408">
        <f>SUM(T262:W262)</f>
        <v>192</v>
      </c>
      <c r="U263" s="409"/>
      <c r="V263" s="409"/>
      <c r="W263" s="410"/>
      <c r="X263" s="408">
        <f>SUM(X262:AA262)</f>
        <v>184</v>
      </c>
      <c r="Y263" s="409"/>
      <c r="Z263" s="409"/>
      <c r="AA263" s="410"/>
      <c r="AB263" s="408">
        <f>SUM(AB262:AE262)</f>
        <v>176</v>
      </c>
      <c r="AC263" s="409"/>
      <c r="AD263" s="409"/>
      <c r="AE263" s="410"/>
      <c r="AF263" s="408">
        <f>SUM(AF262:AI262)</f>
        <v>192</v>
      </c>
      <c r="AG263" s="409"/>
      <c r="AH263" s="409"/>
      <c r="AI263" s="410"/>
      <c r="AJ263" s="408">
        <f>SUM(AJ262:AM262)</f>
        <v>152</v>
      </c>
      <c r="AK263" s="409"/>
      <c r="AL263" s="409"/>
      <c r="AM263" s="410"/>
      <c r="AN263" s="408">
        <f>SUM(AN262:AQ262)</f>
        <v>24</v>
      </c>
      <c r="AO263" s="409"/>
      <c r="AP263" s="409"/>
      <c r="AQ263" s="410"/>
      <c r="AS263" s="381">
        <f>SUM(L263:AQ263)</f>
        <v>1312</v>
      </c>
    </row>
    <row r="264" spans="1:49" ht="18" customHeight="1" x14ac:dyDescent="0.25">
      <c r="A264" s="564"/>
      <c r="B264" s="483"/>
      <c r="C264" s="566"/>
      <c r="D264" s="479" t="s">
        <v>23</v>
      </c>
      <c r="E264" s="480"/>
      <c r="F264" s="481"/>
      <c r="G264" s="488" t="s">
        <v>24</v>
      </c>
      <c r="H264" s="428"/>
      <c r="I264" s="428"/>
      <c r="J264" s="428"/>
      <c r="K264" s="429"/>
      <c r="L264" s="405">
        <f>L217</f>
        <v>3</v>
      </c>
      <c r="M264" s="406"/>
      <c r="N264" s="406"/>
      <c r="O264" s="407"/>
      <c r="P264" s="405">
        <f t="shared" ref="P264:AN266" si="67">P217</f>
        <v>3</v>
      </c>
      <c r="Q264" s="406"/>
      <c r="R264" s="406"/>
      <c r="S264" s="407"/>
      <c r="T264" s="405">
        <f t="shared" ref="T264" si="68">T217</f>
        <v>3</v>
      </c>
      <c r="U264" s="406"/>
      <c r="V264" s="406"/>
      <c r="W264" s="407"/>
      <c r="X264" s="405">
        <f t="shared" ref="X264" si="69">X217</f>
        <v>4</v>
      </c>
      <c r="Y264" s="406"/>
      <c r="Z264" s="406"/>
      <c r="AA264" s="407"/>
      <c r="AB264" s="405">
        <f>AB217+1</f>
        <v>4</v>
      </c>
      <c r="AC264" s="406"/>
      <c r="AD264" s="406"/>
      <c r="AE264" s="407"/>
      <c r="AF264" s="405">
        <f t="shared" ref="AF264" si="70">AF217</f>
        <v>2</v>
      </c>
      <c r="AG264" s="406"/>
      <c r="AH264" s="406"/>
      <c r="AI264" s="407"/>
      <c r="AJ264" s="405">
        <f>AJ217+1</f>
        <v>2</v>
      </c>
      <c r="AK264" s="406"/>
      <c r="AL264" s="406"/>
      <c r="AM264" s="407"/>
      <c r="AN264" s="405">
        <f t="shared" ref="AN264" si="71">AN217</f>
        <v>0</v>
      </c>
      <c r="AO264" s="406"/>
      <c r="AP264" s="406"/>
      <c r="AQ264" s="407"/>
      <c r="AS264" s="381">
        <f>SUM(L264:AQ264)</f>
        <v>21</v>
      </c>
    </row>
    <row r="265" spans="1:49" ht="18" customHeight="1" x14ac:dyDescent="0.25">
      <c r="A265" s="564"/>
      <c r="B265" s="483"/>
      <c r="C265" s="566"/>
      <c r="D265" s="482"/>
      <c r="E265" s="483"/>
      <c r="F265" s="484"/>
      <c r="G265" s="401" t="s">
        <v>25</v>
      </c>
      <c r="H265" s="402"/>
      <c r="I265" s="402"/>
      <c r="J265" s="402"/>
      <c r="K265" s="403"/>
      <c r="L265" s="398">
        <f t="shared" ref="L265:L266" si="72">L218</f>
        <v>13</v>
      </c>
      <c r="M265" s="399"/>
      <c r="N265" s="399"/>
      <c r="O265" s="400"/>
      <c r="P265" s="398">
        <f t="shared" si="67"/>
        <v>12</v>
      </c>
      <c r="Q265" s="399"/>
      <c r="R265" s="399"/>
      <c r="S265" s="400"/>
      <c r="T265" s="398">
        <f t="shared" si="67"/>
        <v>13</v>
      </c>
      <c r="U265" s="399"/>
      <c r="V265" s="399"/>
      <c r="W265" s="400"/>
      <c r="X265" s="398">
        <f t="shared" si="67"/>
        <v>10</v>
      </c>
      <c r="Y265" s="399"/>
      <c r="Z265" s="399"/>
      <c r="AA265" s="400"/>
      <c r="AB265" s="398">
        <f>AB218+1</f>
        <v>12</v>
      </c>
      <c r="AC265" s="399"/>
      <c r="AD265" s="399"/>
      <c r="AE265" s="400"/>
      <c r="AF265" s="398">
        <f>AF218+7</f>
        <v>14</v>
      </c>
      <c r="AG265" s="399"/>
      <c r="AH265" s="399"/>
      <c r="AI265" s="400"/>
      <c r="AJ265" s="398">
        <f>AJ218+1</f>
        <v>12</v>
      </c>
      <c r="AK265" s="399"/>
      <c r="AL265" s="399"/>
      <c r="AM265" s="400"/>
      <c r="AN265" s="398">
        <f t="shared" si="67"/>
        <v>2</v>
      </c>
      <c r="AO265" s="399"/>
      <c r="AP265" s="399"/>
      <c r="AQ265" s="400"/>
      <c r="AS265" s="381">
        <f>SUM(L265:AQ265)</f>
        <v>88</v>
      </c>
    </row>
    <row r="266" spans="1:49" ht="18" customHeight="1" thickBot="1" x14ac:dyDescent="0.3">
      <c r="A266" s="564"/>
      <c r="B266" s="483"/>
      <c r="C266" s="566"/>
      <c r="D266" s="485"/>
      <c r="E266" s="486"/>
      <c r="F266" s="487"/>
      <c r="G266" s="401" t="s">
        <v>60</v>
      </c>
      <c r="H266" s="402"/>
      <c r="I266" s="402"/>
      <c r="J266" s="402"/>
      <c r="K266" s="403"/>
      <c r="L266" s="404">
        <f t="shared" si="72"/>
        <v>27</v>
      </c>
      <c r="M266" s="404"/>
      <c r="N266" s="404"/>
      <c r="O266" s="404"/>
      <c r="P266" s="404">
        <f t="shared" si="67"/>
        <v>25</v>
      </c>
      <c r="Q266" s="404"/>
      <c r="R266" s="404"/>
      <c r="S266" s="404"/>
      <c r="T266" s="404">
        <f t="shared" si="67"/>
        <v>25</v>
      </c>
      <c r="U266" s="404"/>
      <c r="V266" s="404"/>
      <c r="W266" s="404"/>
      <c r="X266" s="404">
        <f t="shared" si="67"/>
        <v>29</v>
      </c>
      <c r="Y266" s="404"/>
      <c r="Z266" s="404"/>
      <c r="AA266" s="404"/>
      <c r="AB266" s="404">
        <f>AB219+5</f>
        <v>25</v>
      </c>
      <c r="AC266" s="404"/>
      <c r="AD266" s="404"/>
      <c r="AE266" s="404"/>
      <c r="AF266" s="404">
        <f>AF219+3+2+2+3</f>
        <v>25</v>
      </c>
      <c r="AG266" s="404"/>
      <c r="AH266" s="404"/>
      <c r="AI266" s="404"/>
      <c r="AJ266" s="404">
        <f>AJ219+3</f>
        <v>17</v>
      </c>
      <c r="AK266" s="404"/>
      <c r="AL266" s="404"/>
      <c r="AM266" s="404"/>
      <c r="AN266" s="404">
        <f t="shared" si="67"/>
        <v>3</v>
      </c>
      <c r="AO266" s="404"/>
      <c r="AP266" s="404"/>
      <c r="AQ266" s="404"/>
      <c r="AS266" s="381">
        <f>SUM(L266:AQ266)</f>
        <v>176</v>
      </c>
      <c r="AW266" s="379" t="s">
        <v>258</v>
      </c>
    </row>
    <row r="267" spans="1:49" ht="18" customHeight="1" x14ac:dyDescent="0.25">
      <c r="A267" s="131"/>
      <c r="B267" s="132"/>
      <c r="C267" s="132"/>
      <c r="D267" s="132"/>
      <c r="E267" s="132"/>
      <c r="F267" s="132"/>
      <c r="G267" s="132"/>
      <c r="H267" s="132"/>
      <c r="I267" s="132"/>
      <c r="J267" s="132"/>
      <c r="K267" s="132"/>
      <c r="L267" s="132"/>
      <c r="M267" s="132"/>
      <c r="N267" s="132"/>
      <c r="O267" s="132"/>
      <c r="P267" s="132"/>
      <c r="Q267" s="132"/>
      <c r="R267" s="132"/>
      <c r="S267" s="132"/>
      <c r="T267" s="132"/>
      <c r="U267" s="132"/>
      <c r="V267" s="132"/>
      <c r="W267" s="132"/>
      <c r="X267" s="132"/>
      <c r="Y267" s="133"/>
      <c r="Z267" s="132"/>
      <c r="AA267" s="132"/>
      <c r="AB267" s="132"/>
      <c r="AC267" s="132"/>
      <c r="AD267" s="5"/>
      <c r="AE267" s="6"/>
      <c r="AF267" s="134"/>
      <c r="AG267" s="132"/>
      <c r="AH267" s="132"/>
      <c r="AI267" s="132"/>
      <c r="AJ267" s="132"/>
      <c r="AK267" s="132"/>
      <c r="AL267" s="132"/>
      <c r="AM267" s="132"/>
      <c r="AN267" s="132"/>
      <c r="AO267" s="132"/>
      <c r="AP267" s="132"/>
      <c r="AQ267" s="135"/>
      <c r="AS267" s="381"/>
    </row>
    <row r="268" spans="1:49" ht="18" customHeight="1" x14ac:dyDescent="0.25">
      <c r="A268" s="136" t="s">
        <v>56</v>
      </c>
      <c r="B268" s="214"/>
      <c r="C268" s="137"/>
      <c r="D268" s="139"/>
      <c r="E268" s="139"/>
      <c r="F268" s="139"/>
      <c r="G268" s="139"/>
      <c r="H268" s="139"/>
      <c r="I268" s="139"/>
      <c r="J268" s="139"/>
      <c r="K268" s="139"/>
      <c r="L268" s="139"/>
      <c r="M268" s="139"/>
      <c r="N268" s="139"/>
      <c r="O268" s="139"/>
      <c r="P268" s="139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E268" s="4"/>
      <c r="AF268" s="472" t="str">
        <f>AF59</f>
        <v>Obowiązuje od roku akademickiego:  2020/2021</v>
      </c>
      <c r="AG268" s="473"/>
      <c r="AH268" s="473"/>
      <c r="AI268" s="473"/>
      <c r="AJ268" s="473"/>
      <c r="AK268" s="473"/>
      <c r="AL268" s="473"/>
      <c r="AM268" s="473"/>
      <c r="AN268" s="473"/>
      <c r="AO268" s="473"/>
      <c r="AP268" s="473"/>
      <c r="AQ268" s="474"/>
      <c r="AS268" s="381"/>
    </row>
    <row r="269" spans="1:49" ht="18" customHeight="1" x14ac:dyDescent="0.25">
      <c r="A269" s="138"/>
      <c r="B269" s="137" t="s">
        <v>275</v>
      </c>
      <c r="D269" s="139"/>
      <c r="E269" s="139"/>
      <c r="F269" s="139"/>
      <c r="G269" s="139"/>
      <c r="H269" s="139"/>
      <c r="I269" s="139"/>
      <c r="J269" s="139"/>
      <c r="K269" s="139"/>
      <c r="L269" s="139"/>
      <c r="M269" s="139"/>
      <c r="N269" s="139"/>
      <c r="O269" s="139"/>
      <c r="P269" s="139"/>
      <c r="Q269" s="140"/>
      <c r="R269" s="140"/>
      <c r="S269" s="140"/>
      <c r="T269" s="140"/>
      <c r="U269" s="140"/>
      <c r="V269" s="140"/>
      <c r="W269" s="140"/>
      <c r="X269" s="140"/>
      <c r="Y269" s="140"/>
      <c r="Z269" s="140"/>
      <c r="AA269" s="140"/>
      <c r="AB269" s="140"/>
      <c r="AC269" s="140"/>
      <c r="AE269" s="4"/>
      <c r="AF269" s="141"/>
      <c r="AG269" s="140"/>
      <c r="AH269" s="140"/>
      <c r="AI269" s="140"/>
      <c r="AO269" s="7"/>
      <c r="AP269" s="7"/>
      <c r="AQ269" s="142"/>
      <c r="AS269" s="381"/>
    </row>
    <row r="270" spans="1:49" ht="18" customHeight="1" x14ac:dyDescent="0.25">
      <c r="A270" s="138"/>
      <c r="B270" s="143" t="s">
        <v>321</v>
      </c>
      <c r="D270" s="139"/>
      <c r="E270" s="139"/>
      <c r="F270" s="139"/>
      <c r="G270" s="139"/>
      <c r="H270" s="139"/>
      <c r="I270" s="139"/>
      <c r="J270" s="139"/>
      <c r="K270" s="139"/>
      <c r="L270" s="139"/>
      <c r="M270" s="139"/>
      <c r="N270" s="139"/>
      <c r="O270" s="139"/>
      <c r="P270" s="139"/>
      <c r="Q270" s="140"/>
      <c r="R270" s="140"/>
      <c r="S270" s="140"/>
      <c r="T270" s="140"/>
      <c r="U270" s="140"/>
      <c r="V270" s="140"/>
      <c r="W270" s="140"/>
      <c r="X270" s="140"/>
      <c r="Y270" s="140"/>
      <c r="Z270" s="140"/>
      <c r="AA270" s="140"/>
      <c r="AB270" s="140"/>
      <c r="AC270" s="140"/>
      <c r="AE270" s="4"/>
      <c r="AF270" s="141"/>
      <c r="AG270" s="144" t="s">
        <v>26</v>
      </c>
      <c r="AH270" s="145"/>
      <c r="AI270" s="140"/>
      <c r="AO270" s="7"/>
      <c r="AP270" s="7"/>
      <c r="AQ270" s="142"/>
      <c r="AS270" s="381"/>
    </row>
    <row r="271" spans="1:49" ht="18" customHeight="1" x14ac:dyDescent="0.25">
      <c r="A271" s="138"/>
      <c r="B271" s="143" t="s">
        <v>276</v>
      </c>
      <c r="G271" s="139"/>
      <c r="H271" s="139"/>
      <c r="I271" s="139"/>
      <c r="J271" s="139"/>
      <c r="K271" s="139"/>
      <c r="L271" s="139"/>
      <c r="M271" s="139"/>
      <c r="N271" s="139"/>
      <c r="O271" s="139"/>
      <c r="P271" s="139"/>
      <c r="Q271" s="140"/>
      <c r="R271" s="140"/>
      <c r="S271" s="140"/>
      <c r="T271" s="140"/>
      <c r="U271" s="140"/>
      <c r="V271" s="140"/>
      <c r="W271" s="140"/>
      <c r="X271" s="140"/>
      <c r="Y271" s="140"/>
      <c r="Z271" s="140"/>
      <c r="AA271" s="140"/>
      <c r="AE271" s="4"/>
      <c r="AF271" s="146"/>
      <c r="AG271" s="147" t="s">
        <v>27</v>
      </c>
      <c r="AH271" s="147" t="s">
        <v>28</v>
      </c>
      <c r="AI271" s="145"/>
      <c r="AJ271" s="145"/>
      <c r="AK271" s="148"/>
      <c r="AN271" s="148"/>
      <c r="AO271" s="148"/>
      <c r="AP271" s="148"/>
      <c r="AQ271" s="4"/>
      <c r="AS271" s="381"/>
    </row>
    <row r="272" spans="1:49" ht="18" customHeight="1" x14ac:dyDescent="0.25">
      <c r="A272" s="138"/>
      <c r="B272" s="156" t="s">
        <v>322</v>
      </c>
      <c r="C272" s="351"/>
      <c r="D272" s="351"/>
      <c r="E272" s="139"/>
      <c r="F272" s="139"/>
      <c r="G272" s="139"/>
      <c r="H272" s="139"/>
      <c r="I272" s="149"/>
      <c r="J272" s="149"/>
      <c r="K272" s="149"/>
      <c r="L272" s="149"/>
      <c r="M272" s="149"/>
      <c r="N272" s="149"/>
      <c r="O272" s="149"/>
      <c r="P272" s="149"/>
      <c r="Q272" s="149"/>
      <c r="R272" s="150"/>
      <c r="S272" s="150"/>
      <c r="T272" s="150"/>
      <c r="U272" s="150"/>
      <c r="V272" s="150"/>
      <c r="W272" s="150"/>
      <c r="X272" s="150"/>
      <c r="Y272" s="150"/>
      <c r="AA272" s="150"/>
      <c r="AE272" s="4"/>
      <c r="AF272" s="146"/>
      <c r="AG272" s="147" t="s">
        <v>29</v>
      </c>
      <c r="AH272" s="147" t="s">
        <v>30</v>
      </c>
      <c r="AI272" s="151"/>
      <c r="AJ272" s="140"/>
      <c r="AQ272" s="152"/>
      <c r="AS272" s="381"/>
    </row>
    <row r="273" spans="1:45" ht="18" customHeight="1" x14ac:dyDescent="0.25">
      <c r="A273" s="138"/>
      <c r="B273" s="156" t="s">
        <v>314</v>
      </c>
      <c r="C273" s="351"/>
      <c r="D273" s="351"/>
      <c r="E273" s="351"/>
      <c r="F273" s="351"/>
      <c r="G273" s="351"/>
      <c r="H273" s="351"/>
      <c r="I273" s="139"/>
      <c r="J273" s="139"/>
      <c r="K273" s="139"/>
      <c r="L273" s="139"/>
      <c r="M273" s="153"/>
      <c r="N273" s="139"/>
      <c r="O273" s="139"/>
      <c r="P273" s="139"/>
      <c r="Q273" s="139"/>
      <c r="R273" s="139"/>
      <c r="S273" s="140"/>
      <c r="T273" s="140"/>
      <c r="U273" s="140"/>
      <c r="V273" s="140"/>
      <c r="W273" s="140"/>
      <c r="X273" s="140"/>
      <c r="Y273" s="140"/>
      <c r="AA273" s="140"/>
      <c r="AE273" s="4"/>
      <c r="AF273" s="146"/>
      <c r="AG273" s="147" t="s">
        <v>12</v>
      </c>
      <c r="AH273" s="154" t="s">
        <v>31</v>
      </c>
      <c r="AI273" s="155"/>
      <c r="AJ273" s="150"/>
      <c r="AQ273" s="4"/>
      <c r="AS273" s="381"/>
    </row>
    <row r="274" spans="1:45" ht="18" customHeight="1" x14ac:dyDescent="0.25">
      <c r="A274" s="138"/>
      <c r="B274" s="143" t="s">
        <v>315</v>
      </c>
      <c r="D274" s="139"/>
      <c r="E274" s="139"/>
      <c r="F274" s="139"/>
      <c r="G274" s="139"/>
      <c r="H274" s="139"/>
      <c r="I274" s="139"/>
      <c r="J274" s="139"/>
      <c r="K274" s="139"/>
      <c r="L274" s="139"/>
      <c r="M274" s="139"/>
      <c r="N274" s="139"/>
      <c r="O274" s="139"/>
      <c r="P274" s="139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E274" s="4"/>
      <c r="AF274" s="146"/>
      <c r="AG274" s="147" t="s">
        <v>32</v>
      </c>
      <c r="AH274" s="147" t="s">
        <v>33</v>
      </c>
      <c r="AI274" s="151"/>
      <c r="AJ274" s="140"/>
      <c r="AQ274" s="4"/>
      <c r="AS274" s="381"/>
    </row>
    <row r="275" spans="1:45" ht="18" customHeight="1" x14ac:dyDescent="0.25">
      <c r="A275" s="138"/>
      <c r="D275" s="139"/>
      <c r="E275" s="139"/>
      <c r="F275" s="139"/>
      <c r="G275" s="139"/>
      <c r="H275" s="139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40"/>
      <c r="AA275" s="140"/>
      <c r="AE275" s="4"/>
      <c r="AF275" s="146"/>
      <c r="AG275" s="147" t="s">
        <v>34</v>
      </c>
      <c r="AH275" s="147" t="s">
        <v>35</v>
      </c>
      <c r="AI275" s="151"/>
      <c r="AJ275" s="140"/>
      <c r="AQ275" s="4"/>
      <c r="AS275" s="381"/>
    </row>
    <row r="276" spans="1:45" ht="18" customHeight="1" x14ac:dyDescent="0.25">
      <c r="A276" s="138"/>
      <c r="D276" s="139"/>
      <c r="E276" s="139"/>
      <c r="F276" s="139"/>
      <c r="G276" s="139"/>
      <c r="H276" s="139"/>
      <c r="I276" s="139"/>
      <c r="J276" s="139"/>
      <c r="K276" s="139"/>
      <c r="L276" s="139"/>
      <c r="M276" s="139"/>
      <c r="N276" s="139"/>
      <c r="O276" s="139"/>
      <c r="P276" s="139"/>
      <c r="Q276" s="140"/>
      <c r="R276" s="140"/>
      <c r="S276" s="140"/>
      <c r="T276" s="140"/>
      <c r="U276" s="140"/>
      <c r="V276" s="140"/>
      <c r="W276" s="140"/>
      <c r="X276" s="140"/>
      <c r="Y276" s="140"/>
      <c r="Z276" s="140"/>
      <c r="AA276" s="140"/>
      <c r="AE276" s="4"/>
      <c r="AF276" s="146"/>
      <c r="AG276" s="147" t="s">
        <v>36</v>
      </c>
      <c r="AH276" s="147" t="s">
        <v>37</v>
      </c>
      <c r="AI276" s="151"/>
      <c r="AJ276" s="140"/>
      <c r="AQ276" s="4"/>
      <c r="AS276" s="381"/>
    </row>
    <row r="277" spans="1:45" ht="18" customHeight="1" x14ac:dyDescent="0.25">
      <c r="A277" s="138"/>
      <c r="AE277" s="4"/>
      <c r="AF277" s="146"/>
      <c r="AG277" s="157"/>
      <c r="AH277" s="147" t="s">
        <v>59</v>
      </c>
      <c r="AI277" s="151"/>
      <c r="AJ277" s="140"/>
      <c r="AQ277" s="4"/>
      <c r="AS277" s="381"/>
    </row>
    <row r="278" spans="1:45" ht="18" customHeight="1" thickBot="1" x14ac:dyDescent="0.3">
      <c r="A278" s="158"/>
      <c r="B278" s="159"/>
      <c r="C278" s="160"/>
      <c r="D278" s="159"/>
      <c r="E278" s="161"/>
      <c r="F278" s="161"/>
      <c r="G278" s="161"/>
      <c r="H278" s="161"/>
      <c r="I278" s="161"/>
      <c r="J278" s="161"/>
      <c r="K278" s="159"/>
      <c r="L278" s="159"/>
      <c r="M278" s="159"/>
      <c r="N278" s="159"/>
      <c r="O278" s="159"/>
      <c r="P278" s="159"/>
      <c r="Q278" s="159"/>
      <c r="R278" s="159"/>
      <c r="S278" s="159"/>
      <c r="T278" s="159"/>
      <c r="U278" s="159"/>
      <c r="V278" s="159"/>
      <c r="W278" s="159"/>
      <c r="X278" s="159"/>
      <c r="Y278" s="54"/>
      <c r="Z278" s="162"/>
      <c r="AA278" s="162"/>
      <c r="AB278" s="162"/>
      <c r="AC278" s="162"/>
      <c r="AD278" s="54"/>
      <c r="AE278" s="3"/>
      <c r="AF278" s="475" t="s">
        <v>103</v>
      </c>
      <c r="AG278" s="476"/>
      <c r="AH278" s="477"/>
      <c r="AI278" s="477"/>
      <c r="AJ278" s="477"/>
      <c r="AK278" s="477"/>
      <c r="AL278" s="477"/>
      <c r="AM278" s="477"/>
      <c r="AN278" s="477"/>
      <c r="AO278" s="477"/>
      <c r="AP278" s="477"/>
      <c r="AQ278" s="478"/>
      <c r="AS278" s="381"/>
    </row>
    <row r="279" spans="1:45" ht="18" customHeight="1" x14ac:dyDescent="0.25">
      <c r="A279" s="549"/>
      <c r="B279" s="550"/>
      <c r="C279" s="551"/>
      <c r="D279" s="552" t="str">
        <f>D232</f>
        <v>PLAN  STUDIÓW  NR  VIII</v>
      </c>
      <c r="E279" s="553"/>
      <c r="F279" s="553"/>
      <c r="G279" s="553"/>
      <c r="H279" s="553"/>
      <c r="I279" s="553"/>
      <c r="J279" s="553"/>
      <c r="K279" s="553"/>
      <c r="L279" s="553"/>
      <c r="M279" s="553"/>
      <c r="N279" s="553"/>
      <c r="O279" s="553"/>
      <c r="P279" s="553"/>
      <c r="Q279" s="553"/>
      <c r="R279" s="553"/>
      <c r="S279" s="553"/>
      <c r="T279" s="553"/>
      <c r="U279" s="553"/>
      <c r="V279" s="553"/>
      <c r="W279" s="553"/>
      <c r="X279" s="553"/>
      <c r="Y279" s="553"/>
      <c r="Z279" s="553"/>
      <c r="AA279" s="553"/>
      <c r="AB279" s="553"/>
      <c r="AC279" s="553"/>
      <c r="AD279" s="553"/>
      <c r="AE279" s="596"/>
      <c r="AF279" s="55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7"/>
      <c r="AS279" s="381"/>
    </row>
    <row r="280" spans="1:45" ht="18" customHeight="1" x14ac:dyDescent="0.25">
      <c r="A280" s="545" t="s">
        <v>262</v>
      </c>
      <c r="B280" s="599"/>
      <c r="C280" s="547"/>
      <c r="D280" s="556"/>
      <c r="E280" s="597"/>
      <c r="F280" s="597"/>
      <c r="G280" s="597"/>
      <c r="H280" s="597"/>
      <c r="I280" s="597"/>
      <c r="J280" s="597"/>
      <c r="K280" s="597"/>
      <c r="L280" s="597"/>
      <c r="M280" s="597"/>
      <c r="N280" s="597"/>
      <c r="O280" s="597"/>
      <c r="P280" s="597"/>
      <c r="Q280" s="597"/>
      <c r="R280" s="597"/>
      <c r="S280" s="597"/>
      <c r="T280" s="597"/>
      <c r="U280" s="597"/>
      <c r="V280" s="597"/>
      <c r="W280" s="597"/>
      <c r="X280" s="597"/>
      <c r="Y280" s="597"/>
      <c r="Z280" s="597"/>
      <c r="AA280" s="597"/>
      <c r="AB280" s="597"/>
      <c r="AC280" s="597"/>
      <c r="AD280" s="597"/>
      <c r="AE280" s="598"/>
      <c r="AF280" s="58"/>
      <c r="AG280" s="59"/>
      <c r="AH280" s="59"/>
      <c r="AI280" s="59"/>
      <c r="AJ280" s="59"/>
      <c r="AK280" s="59"/>
      <c r="AL280" s="59"/>
      <c r="AM280" s="59"/>
      <c r="AN280" s="59"/>
      <c r="AO280" s="59"/>
      <c r="AP280" s="59"/>
      <c r="AQ280" s="60"/>
      <c r="AS280" s="381"/>
    </row>
    <row r="281" spans="1:45" ht="18" customHeight="1" x14ac:dyDescent="0.25">
      <c r="A281" s="545" t="s">
        <v>263</v>
      </c>
      <c r="B281" s="599"/>
      <c r="C281" s="547"/>
      <c r="D281" s="61"/>
      <c r="E281" s="62"/>
      <c r="F281" s="62"/>
      <c r="G281" s="62"/>
      <c r="H281" s="63"/>
      <c r="I281" s="62"/>
      <c r="J281" s="62"/>
      <c r="K281" s="62"/>
      <c r="L281" s="64"/>
      <c r="M281" s="65"/>
      <c r="N281" s="65"/>
      <c r="O281" s="65"/>
      <c r="P281" s="65"/>
      <c r="Q281" s="65"/>
      <c r="R281" s="65"/>
      <c r="S281" s="65"/>
      <c r="T281" s="65"/>
      <c r="U281" s="65"/>
      <c r="V281" s="65"/>
      <c r="W281" s="65"/>
      <c r="X281" s="65"/>
      <c r="Y281" s="65"/>
      <c r="Z281" s="65"/>
      <c r="AA281" s="65"/>
      <c r="AB281" s="66"/>
      <c r="AC281" s="66"/>
      <c r="AD281" s="66"/>
      <c r="AE281" s="66"/>
      <c r="AF281" s="58"/>
      <c r="AG281" s="59"/>
      <c r="AH281" s="59"/>
      <c r="AI281" s="59"/>
      <c r="AJ281" s="59"/>
      <c r="AK281" s="59"/>
      <c r="AL281" s="59"/>
      <c r="AM281" s="59"/>
      <c r="AN281" s="59"/>
      <c r="AO281" s="59"/>
      <c r="AP281" s="59"/>
      <c r="AQ281" s="60"/>
      <c r="AS281" s="381"/>
    </row>
    <row r="282" spans="1:45" ht="18" customHeight="1" x14ac:dyDescent="0.25">
      <c r="A282" s="545"/>
      <c r="B282" s="599"/>
      <c r="C282" s="547"/>
      <c r="D282" s="61" t="s">
        <v>110</v>
      </c>
      <c r="E282" s="62"/>
      <c r="F282" s="62"/>
      <c r="G282" s="62"/>
      <c r="H282" s="63" t="s">
        <v>204</v>
      </c>
      <c r="I282" s="62"/>
      <c r="J282" s="62"/>
      <c r="K282" s="62"/>
      <c r="L282" s="64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7"/>
      <c r="Z282" s="68"/>
      <c r="AA282" s="68"/>
      <c r="AB282" s="69"/>
      <c r="AC282" s="68"/>
      <c r="AD282" s="68"/>
      <c r="AE282" s="68"/>
      <c r="AF282" s="58"/>
      <c r="AG282" s="59"/>
      <c r="AH282" s="59"/>
      <c r="AI282" s="59"/>
      <c r="AJ282" s="59"/>
      <c r="AK282" s="59"/>
      <c r="AL282" s="59"/>
      <c r="AM282" s="59"/>
      <c r="AN282" s="59"/>
      <c r="AO282" s="59"/>
      <c r="AP282" s="59"/>
      <c r="AQ282" s="60"/>
      <c r="AS282" s="381"/>
    </row>
    <row r="283" spans="1:45" ht="18" customHeight="1" x14ac:dyDescent="0.25">
      <c r="A283" s="452" t="s">
        <v>61</v>
      </c>
      <c r="B283" s="608"/>
      <c r="C283" s="454"/>
      <c r="D283" s="68" t="s">
        <v>64</v>
      </c>
      <c r="E283" s="70"/>
      <c r="F283" s="70"/>
      <c r="G283" s="70"/>
      <c r="H283" s="67" t="s">
        <v>264</v>
      </c>
      <c r="I283" s="67"/>
      <c r="J283" s="69"/>
      <c r="K283" s="70"/>
      <c r="L283" s="67"/>
      <c r="M283" s="67"/>
      <c r="N283" s="67"/>
      <c r="O283" s="67"/>
      <c r="P283" s="67"/>
      <c r="Q283" s="67"/>
      <c r="R283" s="67"/>
      <c r="S283" s="67"/>
      <c r="T283" s="67"/>
      <c r="U283" s="67"/>
      <c r="V283" s="67"/>
      <c r="W283" s="67"/>
      <c r="X283" s="67"/>
      <c r="Y283" s="67"/>
      <c r="Z283" s="68"/>
      <c r="AA283" s="68"/>
      <c r="AB283" s="69"/>
      <c r="AC283" s="71"/>
      <c r="AD283" s="71"/>
      <c r="AE283" s="71"/>
      <c r="AF283" s="58"/>
      <c r="AG283" s="59"/>
      <c r="AH283" s="59"/>
      <c r="AI283" s="59"/>
      <c r="AJ283" s="59"/>
      <c r="AK283" s="59"/>
      <c r="AL283" s="59"/>
      <c r="AM283" s="59"/>
      <c r="AN283" s="59"/>
      <c r="AO283" s="59"/>
      <c r="AP283" s="59"/>
      <c r="AQ283" s="60"/>
      <c r="AS283" s="381"/>
    </row>
    <row r="284" spans="1:45" ht="18" customHeight="1" x14ac:dyDescent="0.25">
      <c r="A284" s="455" t="s">
        <v>102</v>
      </c>
      <c r="B284" s="609"/>
      <c r="C284" s="457"/>
      <c r="D284" s="68" t="s">
        <v>63</v>
      </c>
      <c r="E284" s="70"/>
      <c r="F284" s="70"/>
      <c r="G284" s="68"/>
      <c r="H284" s="67" t="s">
        <v>265</v>
      </c>
      <c r="I284" s="67"/>
      <c r="J284" s="69"/>
      <c r="K284" s="67"/>
      <c r="L284" s="67"/>
      <c r="M284" s="59"/>
      <c r="N284" s="70"/>
      <c r="O284" s="67"/>
      <c r="P284" s="67"/>
      <c r="Q284" s="67"/>
      <c r="R284" s="67"/>
      <c r="S284" s="67"/>
      <c r="T284" s="67"/>
      <c r="U284" s="67"/>
      <c r="V284" s="67"/>
      <c r="W284" s="67"/>
      <c r="X284" s="67"/>
      <c r="Y284" s="67"/>
      <c r="Z284" s="68"/>
      <c r="AA284" s="68"/>
      <c r="AB284" s="69"/>
      <c r="AC284" s="71"/>
      <c r="AD284" s="71"/>
      <c r="AE284" s="71"/>
      <c r="AF284" s="458" t="s">
        <v>211</v>
      </c>
      <c r="AG284" s="610"/>
      <c r="AH284" s="610"/>
      <c r="AI284" s="610"/>
      <c r="AJ284" s="610"/>
      <c r="AK284" s="610"/>
      <c r="AL284" s="610"/>
      <c r="AM284" s="610"/>
      <c r="AN284" s="610"/>
      <c r="AO284" s="610"/>
      <c r="AP284" s="610"/>
      <c r="AQ284" s="460"/>
      <c r="AS284" s="381"/>
    </row>
    <row r="285" spans="1:45" ht="18" customHeight="1" x14ac:dyDescent="0.25">
      <c r="A285" s="452" t="s">
        <v>57</v>
      </c>
      <c r="B285" s="608"/>
      <c r="C285" s="454"/>
      <c r="D285" s="68" t="s">
        <v>0</v>
      </c>
      <c r="E285" s="68"/>
      <c r="F285" s="68"/>
      <c r="G285" s="68"/>
      <c r="H285" s="67" t="s">
        <v>65</v>
      </c>
      <c r="I285" s="67"/>
      <c r="J285" s="69"/>
      <c r="K285" s="67"/>
      <c r="L285" s="67"/>
      <c r="M285" s="67"/>
      <c r="N285" s="70"/>
      <c r="O285" s="67"/>
      <c r="P285" s="67"/>
      <c r="Q285" s="67"/>
      <c r="R285" s="67"/>
      <c r="S285" s="67"/>
      <c r="T285" s="67"/>
      <c r="U285" s="67"/>
      <c r="V285" s="67"/>
      <c r="W285" s="67"/>
      <c r="X285" s="67"/>
      <c r="Y285" s="67"/>
      <c r="Z285" s="68"/>
      <c r="AA285" s="68"/>
      <c r="AB285" s="69"/>
      <c r="AC285" s="68"/>
      <c r="AD285" s="68"/>
      <c r="AE285" s="68"/>
      <c r="AF285" s="458" t="s">
        <v>212</v>
      </c>
      <c r="AG285" s="610"/>
      <c r="AH285" s="610"/>
      <c r="AI285" s="610"/>
      <c r="AJ285" s="610"/>
      <c r="AK285" s="610"/>
      <c r="AL285" s="610"/>
      <c r="AM285" s="610"/>
      <c r="AN285" s="610"/>
      <c r="AO285" s="610"/>
      <c r="AP285" s="610"/>
      <c r="AQ285" s="460"/>
      <c r="AS285" s="381"/>
    </row>
    <row r="286" spans="1:45" ht="18" customHeight="1" thickBot="1" x14ac:dyDescent="0.3">
      <c r="A286" s="520"/>
      <c r="B286" s="521"/>
      <c r="C286" s="522"/>
      <c r="D286" s="75"/>
      <c r="E286" s="68"/>
      <c r="F286" s="68"/>
      <c r="G286" s="68"/>
      <c r="H286" s="67"/>
      <c r="I286" s="67"/>
      <c r="J286" s="69"/>
      <c r="K286" s="67"/>
      <c r="L286" s="67"/>
      <c r="M286" s="67"/>
      <c r="N286" s="67"/>
      <c r="O286" s="67"/>
      <c r="P286" s="67"/>
      <c r="Q286" s="67"/>
      <c r="R286" s="67"/>
      <c r="S286" s="67"/>
      <c r="T286" s="67"/>
      <c r="U286" s="67"/>
      <c r="V286" s="67"/>
      <c r="W286" s="67"/>
      <c r="X286" s="67"/>
      <c r="Y286" s="67"/>
      <c r="Z286" s="68"/>
      <c r="AA286" s="218"/>
      <c r="AB286" s="216"/>
      <c r="AC286" s="219"/>
      <c r="AD286" s="219"/>
      <c r="AE286" s="219"/>
      <c r="AF286" s="81"/>
      <c r="AG286" s="82"/>
      <c r="AH286" s="82"/>
      <c r="AI286" s="82"/>
      <c r="AJ286" s="82"/>
      <c r="AK286" s="82"/>
      <c r="AL286" s="82"/>
      <c r="AM286" s="82"/>
      <c r="AN286" s="82"/>
      <c r="AO286" s="82"/>
      <c r="AP286" s="82"/>
      <c r="AQ286" s="83"/>
      <c r="AS286" s="381"/>
    </row>
    <row r="287" spans="1:45" ht="18" customHeight="1" thickBot="1" x14ac:dyDescent="0.3">
      <c r="A287" s="194"/>
      <c r="B287" s="194"/>
      <c r="C287" s="194"/>
      <c r="D287" s="84"/>
      <c r="E287" s="84"/>
      <c r="F287" s="84"/>
      <c r="G287" s="84"/>
      <c r="H287" s="84"/>
      <c r="I287" s="84"/>
      <c r="J287" s="84"/>
      <c r="K287" s="195"/>
      <c r="L287" s="195"/>
      <c r="M287" s="195"/>
      <c r="N287" s="195"/>
      <c r="O287" s="195"/>
      <c r="P287" s="195"/>
      <c r="Q287" s="195"/>
      <c r="R287" s="195"/>
      <c r="S287" s="195"/>
      <c r="T287" s="195"/>
      <c r="U287" s="195"/>
      <c r="V287" s="195"/>
      <c r="W287" s="195"/>
      <c r="X287" s="195"/>
      <c r="Y287" s="195"/>
      <c r="Z287" s="196"/>
      <c r="AA287" s="196"/>
      <c r="AB287" s="197"/>
      <c r="AC287" s="197"/>
      <c r="AD287" s="197"/>
      <c r="AE287" s="197"/>
      <c r="AF287" s="197"/>
      <c r="AG287" s="197"/>
      <c r="AH287" s="197"/>
      <c r="AI287" s="197"/>
      <c r="AJ287" s="197"/>
      <c r="AK287" s="197"/>
      <c r="AL287" s="197"/>
      <c r="AM287" s="197"/>
      <c r="AN287" s="197"/>
      <c r="AO287" s="197"/>
      <c r="AP287" s="84"/>
      <c r="AQ287" s="84"/>
      <c r="AS287" s="381"/>
    </row>
    <row r="288" spans="1:45" ht="18" customHeight="1" x14ac:dyDescent="0.25">
      <c r="A288" s="523" t="s">
        <v>39</v>
      </c>
      <c r="B288" s="526" t="s">
        <v>2</v>
      </c>
      <c r="C288" s="600"/>
      <c r="D288" s="532" t="s">
        <v>3</v>
      </c>
      <c r="E288" s="533"/>
      <c r="F288" s="534"/>
      <c r="G288" s="606" t="s">
        <v>4</v>
      </c>
      <c r="H288" s="539"/>
      <c r="I288" s="539"/>
      <c r="J288" s="539"/>
      <c r="K288" s="607"/>
      <c r="L288" s="606" t="s">
        <v>49</v>
      </c>
      <c r="M288" s="539"/>
      <c r="N288" s="539"/>
      <c r="O288" s="539"/>
      <c r="P288" s="539"/>
      <c r="Q288" s="539"/>
      <c r="R288" s="539"/>
      <c r="S288" s="539"/>
      <c r="T288" s="539"/>
      <c r="U288" s="539"/>
      <c r="V288" s="539"/>
      <c r="W288" s="539"/>
      <c r="X288" s="539"/>
      <c r="Y288" s="539"/>
      <c r="Z288" s="539"/>
      <c r="AA288" s="539"/>
      <c r="AB288" s="539"/>
      <c r="AC288" s="539"/>
      <c r="AD288" s="539"/>
      <c r="AE288" s="539"/>
      <c r="AF288" s="539"/>
      <c r="AG288" s="539"/>
      <c r="AH288" s="539"/>
      <c r="AI288" s="539"/>
      <c r="AJ288" s="539"/>
      <c r="AK288" s="539"/>
      <c r="AL288" s="539"/>
      <c r="AM288" s="539"/>
      <c r="AN288" s="539"/>
      <c r="AO288" s="539"/>
      <c r="AP288" s="539"/>
      <c r="AQ288" s="607"/>
      <c r="AS288" s="381"/>
    </row>
    <row r="289" spans="1:54" ht="18" customHeight="1" x14ac:dyDescent="0.25">
      <c r="A289" s="524"/>
      <c r="B289" s="528"/>
      <c r="C289" s="601"/>
      <c r="D289" s="603"/>
      <c r="E289" s="604"/>
      <c r="F289" s="605"/>
      <c r="G289" s="542" t="s">
        <v>6</v>
      </c>
      <c r="H289" s="419" t="s">
        <v>7</v>
      </c>
      <c r="I289" s="468"/>
      <c r="J289" s="468"/>
      <c r="K289" s="469"/>
      <c r="L289" s="467" t="s">
        <v>266</v>
      </c>
      <c r="M289" s="468"/>
      <c r="N289" s="468"/>
      <c r="O289" s="469"/>
      <c r="P289" s="467" t="s">
        <v>267</v>
      </c>
      <c r="Q289" s="468"/>
      <c r="R289" s="468"/>
      <c r="S289" s="469"/>
      <c r="T289" s="467" t="s">
        <v>268</v>
      </c>
      <c r="U289" s="468"/>
      <c r="V289" s="468"/>
      <c r="W289" s="469"/>
      <c r="X289" s="467" t="s">
        <v>269</v>
      </c>
      <c r="Y289" s="468"/>
      <c r="Z289" s="468"/>
      <c r="AA289" s="469"/>
      <c r="AB289" s="467" t="s">
        <v>270</v>
      </c>
      <c r="AC289" s="468"/>
      <c r="AD289" s="468"/>
      <c r="AE289" s="469"/>
      <c r="AF289" s="467" t="s">
        <v>271</v>
      </c>
      <c r="AG289" s="468"/>
      <c r="AH289" s="468"/>
      <c r="AI289" s="469"/>
      <c r="AJ289" s="467" t="s">
        <v>272</v>
      </c>
      <c r="AK289" s="468"/>
      <c r="AL289" s="468"/>
      <c r="AM289" s="469"/>
      <c r="AN289" s="467" t="s">
        <v>273</v>
      </c>
      <c r="AO289" s="468"/>
      <c r="AP289" s="468"/>
      <c r="AQ289" s="469"/>
      <c r="AS289" s="381"/>
    </row>
    <row r="290" spans="1:54" ht="18" customHeight="1" x14ac:dyDescent="0.25">
      <c r="A290" s="524"/>
      <c r="B290" s="528"/>
      <c r="C290" s="601"/>
      <c r="D290" s="592" t="s">
        <v>8</v>
      </c>
      <c r="E290" s="413" t="s">
        <v>9</v>
      </c>
      <c r="F290" s="464" t="s">
        <v>60</v>
      </c>
      <c r="G290" s="543"/>
      <c r="H290" s="595" t="s">
        <v>10</v>
      </c>
      <c r="I290" s="595" t="s">
        <v>11</v>
      </c>
      <c r="J290" s="595" t="s">
        <v>12</v>
      </c>
      <c r="K290" s="591" t="s">
        <v>55</v>
      </c>
      <c r="L290" s="421" t="s">
        <v>213</v>
      </c>
      <c r="M290" s="422"/>
      <c r="N290" s="422"/>
      <c r="O290" s="422"/>
      <c r="P290" s="422"/>
      <c r="Q290" s="422"/>
      <c r="R290" s="422"/>
      <c r="S290" s="422"/>
      <c r="T290" s="422"/>
      <c r="U290" s="422"/>
      <c r="V290" s="422"/>
      <c r="W290" s="422"/>
      <c r="X290" s="422"/>
      <c r="Y290" s="422"/>
      <c r="Z290" s="422"/>
      <c r="AA290" s="422"/>
      <c r="AB290" s="422"/>
      <c r="AC290" s="422"/>
      <c r="AD290" s="422"/>
      <c r="AE290" s="422"/>
      <c r="AF290" s="422"/>
      <c r="AG290" s="422"/>
      <c r="AH290" s="422"/>
      <c r="AI290" s="422"/>
      <c r="AJ290" s="422"/>
      <c r="AK290" s="422"/>
      <c r="AL290" s="422"/>
      <c r="AM290" s="422"/>
      <c r="AN290" s="422"/>
      <c r="AO290" s="422"/>
      <c r="AP290" s="422"/>
      <c r="AQ290" s="423"/>
      <c r="AS290" s="381"/>
    </row>
    <row r="291" spans="1:54" ht="18" customHeight="1" x14ac:dyDescent="0.25">
      <c r="A291" s="524"/>
      <c r="B291" s="528"/>
      <c r="C291" s="601"/>
      <c r="D291" s="593"/>
      <c r="E291" s="463"/>
      <c r="F291" s="465"/>
      <c r="G291" s="543"/>
      <c r="H291" s="582"/>
      <c r="I291" s="582"/>
      <c r="J291" s="582"/>
      <c r="K291" s="585"/>
      <c r="L291" s="417" t="s">
        <v>10</v>
      </c>
      <c r="M291" s="411" t="s">
        <v>11</v>
      </c>
      <c r="N291" s="413" t="s">
        <v>13</v>
      </c>
      <c r="O291" s="415" t="s">
        <v>58</v>
      </c>
      <c r="P291" s="417" t="s">
        <v>10</v>
      </c>
      <c r="Q291" s="411" t="s">
        <v>11</v>
      </c>
      <c r="R291" s="413" t="s">
        <v>13</v>
      </c>
      <c r="S291" s="415" t="s">
        <v>58</v>
      </c>
      <c r="T291" s="417" t="s">
        <v>10</v>
      </c>
      <c r="U291" s="411" t="s">
        <v>11</v>
      </c>
      <c r="V291" s="413" t="s">
        <v>13</v>
      </c>
      <c r="W291" s="415" t="s">
        <v>58</v>
      </c>
      <c r="X291" s="417" t="s">
        <v>10</v>
      </c>
      <c r="Y291" s="411" t="s">
        <v>11</v>
      </c>
      <c r="Z291" s="413" t="s">
        <v>13</v>
      </c>
      <c r="AA291" s="415" t="s">
        <v>58</v>
      </c>
      <c r="AB291" s="417" t="s">
        <v>10</v>
      </c>
      <c r="AC291" s="411" t="s">
        <v>11</v>
      </c>
      <c r="AD291" s="413" t="s">
        <v>13</v>
      </c>
      <c r="AE291" s="415" t="s">
        <v>58</v>
      </c>
      <c r="AF291" s="417" t="s">
        <v>10</v>
      </c>
      <c r="AG291" s="411" t="s">
        <v>11</v>
      </c>
      <c r="AH291" s="413" t="s">
        <v>13</v>
      </c>
      <c r="AI291" s="415" t="s">
        <v>58</v>
      </c>
      <c r="AJ291" s="417" t="s">
        <v>10</v>
      </c>
      <c r="AK291" s="411" t="s">
        <v>11</v>
      </c>
      <c r="AL291" s="413" t="s">
        <v>13</v>
      </c>
      <c r="AM291" s="415" t="s">
        <v>58</v>
      </c>
      <c r="AN291" s="417" t="s">
        <v>10</v>
      </c>
      <c r="AO291" s="411" t="s">
        <v>11</v>
      </c>
      <c r="AP291" s="413" t="s">
        <v>13</v>
      </c>
      <c r="AQ291" s="415" t="s">
        <v>58</v>
      </c>
      <c r="AS291" s="381"/>
    </row>
    <row r="292" spans="1:54" ht="18" customHeight="1" thickBot="1" x14ac:dyDescent="0.3">
      <c r="A292" s="525"/>
      <c r="B292" s="530"/>
      <c r="C292" s="602"/>
      <c r="D292" s="594"/>
      <c r="E292" s="414"/>
      <c r="F292" s="466"/>
      <c r="G292" s="544"/>
      <c r="H292" s="583"/>
      <c r="I292" s="583"/>
      <c r="J292" s="583"/>
      <c r="K292" s="586"/>
      <c r="L292" s="418"/>
      <c r="M292" s="412"/>
      <c r="N292" s="414"/>
      <c r="O292" s="416"/>
      <c r="P292" s="418"/>
      <c r="Q292" s="412"/>
      <c r="R292" s="414"/>
      <c r="S292" s="416"/>
      <c r="T292" s="418"/>
      <c r="U292" s="412"/>
      <c r="V292" s="414"/>
      <c r="W292" s="416"/>
      <c r="X292" s="418"/>
      <c r="Y292" s="412"/>
      <c r="Z292" s="414"/>
      <c r="AA292" s="416"/>
      <c r="AB292" s="418"/>
      <c r="AC292" s="412"/>
      <c r="AD292" s="414"/>
      <c r="AE292" s="416"/>
      <c r="AF292" s="418"/>
      <c r="AG292" s="412"/>
      <c r="AH292" s="414"/>
      <c r="AI292" s="416"/>
      <c r="AJ292" s="418"/>
      <c r="AK292" s="412"/>
      <c r="AL292" s="414"/>
      <c r="AM292" s="416"/>
      <c r="AN292" s="418"/>
      <c r="AO292" s="412"/>
      <c r="AP292" s="414"/>
      <c r="AQ292" s="416"/>
      <c r="AS292" s="381"/>
    </row>
    <row r="293" spans="1:54" ht="18" customHeight="1" thickBot="1" x14ac:dyDescent="0.3">
      <c r="A293" s="85" t="s">
        <v>283</v>
      </c>
      <c r="B293" s="519" t="s">
        <v>199</v>
      </c>
      <c r="C293" s="519"/>
      <c r="D293" s="519"/>
      <c r="E293" s="519"/>
      <c r="F293" s="222"/>
      <c r="G293" s="222"/>
      <c r="H293" s="241"/>
      <c r="I293" s="241"/>
      <c r="J293" s="241"/>
      <c r="K293" s="241"/>
      <c r="L293" s="446"/>
      <c r="M293" s="446"/>
      <c r="N293" s="446"/>
      <c r="O293" s="446"/>
      <c r="P293" s="446"/>
      <c r="Q293" s="446"/>
      <c r="R293" s="446"/>
      <c r="S293" s="446"/>
      <c r="T293" s="446"/>
      <c r="U293" s="446"/>
      <c r="V293" s="446"/>
      <c r="W293" s="446"/>
      <c r="X293" s="446"/>
      <c r="Y293" s="446"/>
      <c r="Z293" s="446"/>
      <c r="AA293" s="446"/>
      <c r="AB293" s="446"/>
      <c r="AC293" s="446"/>
      <c r="AD293" s="446"/>
      <c r="AE293" s="446"/>
      <c r="AF293" s="446"/>
      <c r="AG293" s="446"/>
      <c r="AH293" s="446"/>
      <c r="AI293" s="446"/>
      <c r="AJ293" s="446"/>
      <c r="AK293" s="446"/>
      <c r="AL293" s="446"/>
      <c r="AM293" s="446"/>
      <c r="AN293" s="446"/>
      <c r="AO293" s="446"/>
      <c r="AP293" s="446"/>
      <c r="AQ293" s="447"/>
      <c r="AS293" s="381"/>
      <c r="BB293" s="1" t="s">
        <v>313</v>
      </c>
    </row>
    <row r="294" spans="1:54" ht="18" customHeight="1" x14ac:dyDescent="0.25">
      <c r="A294" s="242">
        <v>1</v>
      </c>
      <c r="B294" s="588" t="s">
        <v>127</v>
      </c>
      <c r="C294" s="589"/>
      <c r="D294" s="203"/>
      <c r="E294" s="111">
        <v>2</v>
      </c>
      <c r="F294" s="112">
        <v>3</v>
      </c>
      <c r="G294" s="102">
        <f t="shared" ref="G294:G299" si="73">SUM(H294:K294)</f>
        <v>16</v>
      </c>
      <c r="H294" s="231">
        <f t="shared" ref="H294:H299" si="74">L294+P294+T294+X294+AB294+AF294+AJ294+AN294</f>
        <v>8</v>
      </c>
      <c r="I294" s="231">
        <f t="shared" ref="I294:I299" si="75">M294+Q294+U294+Y294+AC294+AG294+AK294+AO294</f>
        <v>0</v>
      </c>
      <c r="J294" s="231">
        <f t="shared" ref="J294:J299" si="76">N294+R294+V294+Z294+AD294+AH294+AL294+AP294</f>
        <v>0</v>
      </c>
      <c r="K294" s="231">
        <f t="shared" ref="K294:K299" si="77">O294+S294+W294+AA294+AE294+AI294+AM294+AQ294</f>
        <v>8</v>
      </c>
      <c r="L294" s="228"/>
      <c r="M294" s="188"/>
      <c r="N294" s="188"/>
      <c r="O294" s="229"/>
      <c r="P294" s="230"/>
      <c r="Q294" s="188"/>
      <c r="R294" s="188"/>
      <c r="S294" s="229"/>
      <c r="T294" s="225"/>
      <c r="U294" s="226"/>
      <c r="V294" s="226"/>
      <c r="W294" s="227"/>
      <c r="X294" s="230"/>
      <c r="Y294" s="188"/>
      <c r="Z294" s="188"/>
      <c r="AA294" s="229"/>
      <c r="AB294" s="213"/>
      <c r="AC294" s="231"/>
      <c r="AD294" s="231"/>
      <c r="AE294" s="112"/>
      <c r="AF294" s="213"/>
      <c r="AG294" s="231"/>
      <c r="AH294" s="231"/>
      <c r="AI294" s="112"/>
      <c r="AJ294" s="213">
        <v>8</v>
      </c>
      <c r="AK294" s="231"/>
      <c r="AL294" s="231"/>
      <c r="AM294" s="112">
        <v>8</v>
      </c>
      <c r="AN294" s="102"/>
      <c r="AO294" s="231"/>
      <c r="AP294" s="231"/>
      <c r="AQ294" s="112"/>
      <c r="AS294" s="381"/>
    </row>
    <row r="295" spans="1:54" ht="18" customHeight="1" x14ac:dyDescent="0.25">
      <c r="A295" s="243">
        <f>A294+1</f>
        <v>2</v>
      </c>
      <c r="B295" s="430" t="s">
        <v>128</v>
      </c>
      <c r="C295" s="587"/>
      <c r="D295" s="181"/>
      <c r="E295" s="176">
        <v>1</v>
      </c>
      <c r="F295" s="112">
        <v>2</v>
      </c>
      <c r="G295" s="102">
        <f t="shared" si="73"/>
        <v>16</v>
      </c>
      <c r="H295" s="231">
        <f t="shared" si="74"/>
        <v>16</v>
      </c>
      <c r="I295" s="231">
        <f t="shared" si="75"/>
        <v>0</v>
      </c>
      <c r="J295" s="231">
        <f t="shared" si="76"/>
        <v>0</v>
      </c>
      <c r="K295" s="231">
        <f t="shared" si="77"/>
        <v>0</v>
      </c>
      <c r="L295" s="190"/>
      <c r="M295" s="212"/>
      <c r="N295" s="212"/>
      <c r="O295" s="168"/>
      <c r="P295" s="213"/>
      <c r="Q295" s="212"/>
      <c r="R295" s="212"/>
      <c r="S295" s="168"/>
      <c r="T295" s="190"/>
      <c r="U295" s="212"/>
      <c r="V295" s="212"/>
      <c r="W295" s="168"/>
      <c r="X295" s="213"/>
      <c r="Y295" s="212"/>
      <c r="Z295" s="212"/>
      <c r="AA295" s="168"/>
      <c r="AB295" s="102"/>
      <c r="AC295" s="231"/>
      <c r="AD295" s="231"/>
      <c r="AE295" s="112"/>
      <c r="AF295" s="102"/>
      <c r="AG295" s="231"/>
      <c r="AH295" s="231"/>
      <c r="AI295" s="112"/>
      <c r="AJ295" s="213">
        <v>16</v>
      </c>
      <c r="AK295" s="231"/>
      <c r="AL295" s="231"/>
      <c r="AM295" s="112"/>
      <c r="AN295" s="102"/>
      <c r="AO295" s="231"/>
      <c r="AP295" s="231"/>
      <c r="AQ295" s="112"/>
      <c r="AS295" s="381"/>
    </row>
    <row r="296" spans="1:54" ht="18" customHeight="1" x14ac:dyDescent="0.25">
      <c r="A296" s="243">
        <f>A295+1</f>
        <v>3</v>
      </c>
      <c r="B296" s="430" t="s">
        <v>95</v>
      </c>
      <c r="C296" s="587"/>
      <c r="D296" s="113"/>
      <c r="E296" s="114">
        <v>2</v>
      </c>
      <c r="F296" s="115">
        <v>3</v>
      </c>
      <c r="G296" s="102">
        <f t="shared" si="73"/>
        <v>16</v>
      </c>
      <c r="H296" s="231">
        <f t="shared" si="74"/>
        <v>8</v>
      </c>
      <c r="I296" s="231">
        <f t="shared" si="75"/>
        <v>0</v>
      </c>
      <c r="J296" s="231">
        <f t="shared" si="76"/>
        <v>8</v>
      </c>
      <c r="K296" s="231">
        <f t="shared" si="77"/>
        <v>0</v>
      </c>
      <c r="L296" s="228"/>
      <c r="M296" s="212"/>
      <c r="N296" s="212"/>
      <c r="O296" s="229"/>
      <c r="P296" s="213"/>
      <c r="Q296" s="212"/>
      <c r="R296" s="212"/>
      <c r="S296" s="229"/>
      <c r="T296" s="228"/>
      <c r="U296" s="188"/>
      <c r="V296" s="188"/>
      <c r="W296" s="229"/>
      <c r="X296" s="213"/>
      <c r="Y296" s="212"/>
      <c r="Z296" s="212"/>
      <c r="AA296" s="229"/>
      <c r="AB296" s="102"/>
      <c r="AC296" s="231"/>
      <c r="AD296" s="231"/>
      <c r="AE296" s="115"/>
      <c r="AF296" s="102"/>
      <c r="AG296" s="231"/>
      <c r="AH296" s="231"/>
      <c r="AI296" s="115"/>
      <c r="AJ296" s="213">
        <v>8</v>
      </c>
      <c r="AK296" s="231"/>
      <c r="AL296" s="231">
        <v>8</v>
      </c>
      <c r="AM296" s="115"/>
      <c r="AN296" s="102"/>
      <c r="AO296" s="231"/>
      <c r="AP296" s="231"/>
      <c r="AQ296" s="115"/>
      <c r="AS296" s="381"/>
    </row>
    <row r="297" spans="1:54" ht="18" customHeight="1" x14ac:dyDescent="0.25">
      <c r="A297" s="243">
        <f>A296+1</f>
        <v>4</v>
      </c>
      <c r="B297" s="430" t="s">
        <v>129</v>
      </c>
      <c r="C297" s="587"/>
      <c r="D297" s="110"/>
      <c r="E297" s="111">
        <v>2</v>
      </c>
      <c r="F297" s="112">
        <v>2</v>
      </c>
      <c r="G297" s="102">
        <f t="shared" si="73"/>
        <v>16</v>
      </c>
      <c r="H297" s="231">
        <f t="shared" si="74"/>
        <v>8</v>
      </c>
      <c r="I297" s="231">
        <f t="shared" si="75"/>
        <v>0</v>
      </c>
      <c r="J297" s="231">
        <f t="shared" si="76"/>
        <v>0</v>
      </c>
      <c r="K297" s="231">
        <f t="shared" si="77"/>
        <v>8</v>
      </c>
      <c r="L297" s="190"/>
      <c r="M297" s="212"/>
      <c r="N297" s="212"/>
      <c r="O297" s="168"/>
      <c r="P297" s="213"/>
      <c r="Q297" s="212"/>
      <c r="R297" s="212"/>
      <c r="S297" s="168"/>
      <c r="T297" s="190"/>
      <c r="U297" s="212"/>
      <c r="V297" s="212"/>
      <c r="W297" s="168"/>
      <c r="X297" s="213"/>
      <c r="Y297" s="212"/>
      <c r="Z297" s="212"/>
      <c r="AA297" s="168"/>
      <c r="AB297" s="213"/>
      <c r="AC297" s="231"/>
      <c r="AD297" s="231"/>
      <c r="AE297" s="112"/>
      <c r="AF297" s="213"/>
      <c r="AG297" s="231"/>
      <c r="AH297" s="231"/>
      <c r="AI297" s="112"/>
      <c r="AJ297" s="102"/>
      <c r="AK297" s="231"/>
      <c r="AL297" s="231"/>
      <c r="AM297" s="112"/>
      <c r="AN297" s="102">
        <v>8</v>
      </c>
      <c r="AO297" s="231"/>
      <c r="AP297" s="231"/>
      <c r="AQ297" s="112">
        <v>8</v>
      </c>
      <c r="AS297" s="381"/>
    </row>
    <row r="298" spans="1:54" ht="18" customHeight="1" x14ac:dyDescent="0.25">
      <c r="A298" s="243">
        <f>A297+1</f>
        <v>5</v>
      </c>
      <c r="B298" s="430" t="s">
        <v>93</v>
      </c>
      <c r="C298" s="587"/>
      <c r="D298" s="110"/>
      <c r="E298" s="111">
        <v>1</v>
      </c>
      <c r="F298" s="112">
        <v>9</v>
      </c>
      <c r="G298" s="102">
        <f t="shared" si="73"/>
        <v>18</v>
      </c>
      <c r="H298" s="231">
        <f t="shared" si="74"/>
        <v>0</v>
      </c>
      <c r="I298" s="231">
        <f t="shared" si="75"/>
        <v>0</v>
      </c>
      <c r="J298" s="231">
        <f t="shared" si="76"/>
        <v>0</v>
      </c>
      <c r="K298" s="231">
        <f t="shared" si="77"/>
        <v>18</v>
      </c>
      <c r="L298" s="163"/>
      <c r="M298" s="231"/>
      <c r="N298" s="231"/>
      <c r="O298" s="112"/>
      <c r="P298" s="102"/>
      <c r="Q298" s="231"/>
      <c r="R298" s="231"/>
      <c r="S298" s="112"/>
      <c r="T298" s="163"/>
      <c r="U298" s="231"/>
      <c r="V298" s="231"/>
      <c r="W298" s="112"/>
      <c r="X298" s="102"/>
      <c r="Y298" s="231"/>
      <c r="Z298" s="231"/>
      <c r="AA298" s="112"/>
      <c r="AB298" s="102"/>
      <c r="AC298" s="231"/>
      <c r="AD298" s="231"/>
      <c r="AE298" s="112"/>
      <c r="AF298" s="102"/>
      <c r="AG298" s="231"/>
      <c r="AH298" s="231"/>
      <c r="AI298" s="112"/>
      <c r="AJ298" s="102"/>
      <c r="AK298" s="231"/>
      <c r="AL298" s="231"/>
      <c r="AM298" s="112"/>
      <c r="AN298" s="102"/>
      <c r="AO298" s="231"/>
      <c r="AP298" s="231"/>
      <c r="AQ298" s="112">
        <f>18</f>
        <v>18</v>
      </c>
      <c r="AS298" s="381"/>
    </row>
    <row r="299" spans="1:54" ht="36" customHeight="1" thickBot="1" x14ac:dyDescent="0.3">
      <c r="A299" s="294">
        <f>A298+1</f>
        <v>6</v>
      </c>
      <c r="B299" s="450" t="s">
        <v>111</v>
      </c>
      <c r="C299" s="451"/>
      <c r="D299" s="290"/>
      <c r="E299" s="286"/>
      <c r="F299" s="287">
        <v>15</v>
      </c>
      <c r="G299" s="289">
        <f t="shared" si="73"/>
        <v>0</v>
      </c>
      <c r="H299" s="286">
        <f t="shared" si="74"/>
        <v>0</v>
      </c>
      <c r="I299" s="286">
        <f t="shared" si="75"/>
        <v>0</v>
      </c>
      <c r="J299" s="286">
        <f t="shared" si="76"/>
        <v>0</v>
      </c>
      <c r="K299" s="287">
        <f t="shared" si="77"/>
        <v>0</v>
      </c>
      <c r="L299" s="291"/>
      <c r="M299" s="292"/>
      <c r="N299" s="292"/>
      <c r="O299" s="280"/>
      <c r="P299" s="230"/>
      <c r="Q299" s="292"/>
      <c r="R299" s="292"/>
      <c r="S299" s="280"/>
      <c r="T299" s="291"/>
      <c r="U299" s="292"/>
      <c r="V299" s="292"/>
      <c r="W299" s="280"/>
      <c r="X299" s="230"/>
      <c r="Y299" s="292"/>
      <c r="Z299" s="292"/>
      <c r="AA299" s="280"/>
      <c r="AB299" s="116"/>
      <c r="AC299" s="286"/>
      <c r="AD299" s="286"/>
      <c r="AE299" s="287"/>
      <c r="AF299" s="116"/>
      <c r="AG299" s="286"/>
      <c r="AH299" s="286"/>
      <c r="AI299" s="287"/>
      <c r="AJ299" s="116"/>
      <c r="AK299" s="286"/>
      <c r="AL299" s="286"/>
      <c r="AM299" s="287"/>
      <c r="AN299" s="116"/>
      <c r="AO299" s="286"/>
      <c r="AP299" s="286"/>
      <c r="AQ299" s="287"/>
      <c r="AS299" s="381"/>
    </row>
    <row r="300" spans="1:54" ht="18" customHeight="1" thickTop="1" x14ac:dyDescent="0.25">
      <c r="A300" s="121"/>
      <c r="B300" s="496" t="s">
        <v>21</v>
      </c>
      <c r="C300" s="497"/>
      <c r="D300" s="501">
        <f t="shared" ref="D300:AQ300" si="78">SUM(D294:D299)</f>
        <v>0</v>
      </c>
      <c r="E300" s="503">
        <f t="shared" si="78"/>
        <v>8</v>
      </c>
      <c r="F300" s="505">
        <f t="shared" si="78"/>
        <v>34</v>
      </c>
      <c r="G300" s="507">
        <f t="shared" si="78"/>
        <v>82</v>
      </c>
      <c r="H300" s="503">
        <f t="shared" si="78"/>
        <v>40</v>
      </c>
      <c r="I300" s="503">
        <f t="shared" si="78"/>
        <v>0</v>
      </c>
      <c r="J300" s="503">
        <f t="shared" si="78"/>
        <v>8</v>
      </c>
      <c r="K300" s="505">
        <f t="shared" si="78"/>
        <v>34</v>
      </c>
      <c r="L300" s="122">
        <f t="shared" si="78"/>
        <v>0</v>
      </c>
      <c r="M300" s="123">
        <f t="shared" si="78"/>
        <v>0</v>
      </c>
      <c r="N300" s="123">
        <f t="shared" si="78"/>
        <v>0</v>
      </c>
      <c r="O300" s="124">
        <f t="shared" si="78"/>
        <v>0</v>
      </c>
      <c r="P300" s="122">
        <f t="shared" si="78"/>
        <v>0</v>
      </c>
      <c r="Q300" s="123">
        <f t="shared" si="78"/>
        <v>0</v>
      </c>
      <c r="R300" s="123">
        <f t="shared" si="78"/>
        <v>0</v>
      </c>
      <c r="S300" s="124">
        <f t="shared" si="78"/>
        <v>0</v>
      </c>
      <c r="T300" s="122">
        <f t="shared" si="78"/>
        <v>0</v>
      </c>
      <c r="U300" s="123">
        <f t="shared" si="78"/>
        <v>0</v>
      </c>
      <c r="V300" s="123">
        <f t="shared" si="78"/>
        <v>0</v>
      </c>
      <c r="W300" s="124">
        <f t="shared" si="78"/>
        <v>0</v>
      </c>
      <c r="X300" s="122">
        <f t="shared" si="78"/>
        <v>0</v>
      </c>
      <c r="Y300" s="123">
        <f t="shared" si="78"/>
        <v>0</v>
      </c>
      <c r="Z300" s="123">
        <f t="shared" si="78"/>
        <v>0</v>
      </c>
      <c r="AA300" s="124">
        <f t="shared" si="78"/>
        <v>0</v>
      </c>
      <c r="AB300" s="122">
        <f t="shared" si="78"/>
        <v>0</v>
      </c>
      <c r="AC300" s="123">
        <f t="shared" si="78"/>
        <v>0</v>
      </c>
      <c r="AD300" s="123">
        <f t="shared" si="78"/>
        <v>0</v>
      </c>
      <c r="AE300" s="124">
        <f t="shared" si="78"/>
        <v>0</v>
      </c>
      <c r="AF300" s="122">
        <f t="shared" si="78"/>
        <v>0</v>
      </c>
      <c r="AG300" s="123">
        <f t="shared" si="78"/>
        <v>0</v>
      </c>
      <c r="AH300" s="123">
        <f t="shared" si="78"/>
        <v>0</v>
      </c>
      <c r="AI300" s="124">
        <f t="shared" si="78"/>
        <v>0</v>
      </c>
      <c r="AJ300" s="122">
        <f t="shared" si="78"/>
        <v>32</v>
      </c>
      <c r="AK300" s="123">
        <f t="shared" si="78"/>
        <v>0</v>
      </c>
      <c r="AL300" s="123">
        <f t="shared" si="78"/>
        <v>8</v>
      </c>
      <c r="AM300" s="124">
        <f t="shared" si="78"/>
        <v>8</v>
      </c>
      <c r="AN300" s="122">
        <f t="shared" si="78"/>
        <v>8</v>
      </c>
      <c r="AO300" s="123">
        <f t="shared" si="78"/>
        <v>0</v>
      </c>
      <c r="AP300" s="123">
        <f t="shared" si="78"/>
        <v>0</v>
      </c>
      <c r="AQ300" s="125">
        <f t="shared" si="78"/>
        <v>26</v>
      </c>
      <c r="AS300" s="381"/>
    </row>
    <row r="301" spans="1:54" ht="18" customHeight="1" thickBot="1" x14ac:dyDescent="0.3">
      <c r="A301" s="126"/>
      <c r="B301" s="499"/>
      <c r="C301" s="500"/>
      <c r="D301" s="502"/>
      <c r="E301" s="504"/>
      <c r="F301" s="506"/>
      <c r="G301" s="590"/>
      <c r="H301" s="504"/>
      <c r="I301" s="504"/>
      <c r="J301" s="504"/>
      <c r="K301" s="506"/>
      <c r="L301" s="424">
        <f>SUM(L300:O300)</f>
        <v>0</v>
      </c>
      <c r="M301" s="425"/>
      <c r="N301" s="425"/>
      <c r="O301" s="426"/>
      <c r="P301" s="424">
        <f>SUM(P300:S300)</f>
        <v>0</v>
      </c>
      <c r="Q301" s="425"/>
      <c r="R301" s="425"/>
      <c r="S301" s="426"/>
      <c r="T301" s="424">
        <f>SUM(T300:W300)</f>
        <v>0</v>
      </c>
      <c r="U301" s="425"/>
      <c r="V301" s="425"/>
      <c r="W301" s="426"/>
      <c r="X301" s="424">
        <f>SUM(X300:AA300)</f>
        <v>0</v>
      </c>
      <c r="Y301" s="425"/>
      <c r="Z301" s="425"/>
      <c r="AA301" s="426"/>
      <c r="AB301" s="424">
        <f>SUM(AB300:AE300)</f>
        <v>0</v>
      </c>
      <c r="AC301" s="425"/>
      <c r="AD301" s="425"/>
      <c r="AE301" s="426"/>
      <c r="AF301" s="424">
        <f>SUM(AF300:AI300)</f>
        <v>0</v>
      </c>
      <c r="AG301" s="425"/>
      <c r="AH301" s="425"/>
      <c r="AI301" s="426"/>
      <c r="AJ301" s="424">
        <f>SUM(AJ300:AM300)</f>
        <v>48</v>
      </c>
      <c r="AK301" s="425"/>
      <c r="AL301" s="425"/>
      <c r="AM301" s="426"/>
      <c r="AN301" s="424">
        <f>SUM(AN300:AQ300)</f>
        <v>34</v>
      </c>
      <c r="AO301" s="425"/>
      <c r="AP301" s="425"/>
      <c r="AQ301" s="426"/>
      <c r="AS301" s="381"/>
    </row>
    <row r="302" spans="1:54" ht="18" customHeight="1" x14ac:dyDescent="0.25">
      <c r="A302" s="562" t="s">
        <v>125</v>
      </c>
      <c r="B302" s="480"/>
      <c r="C302" s="563"/>
      <c r="D302" s="569" t="s">
        <v>8</v>
      </c>
      <c r="E302" s="572" t="s">
        <v>9</v>
      </c>
      <c r="F302" s="573" t="s">
        <v>60</v>
      </c>
      <c r="G302" s="574" t="s">
        <v>6</v>
      </c>
      <c r="H302" s="581" t="s">
        <v>10</v>
      </c>
      <c r="I302" s="581" t="s">
        <v>11</v>
      </c>
      <c r="J302" s="581" t="s">
        <v>12</v>
      </c>
      <c r="K302" s="584" t="s">
        <v>55</v>
      </c>
      <c r="L302" s="427" t="s">
        <v>266</v>
      </c>
      <c r="M302" s="428"/>
      <c r="N302" s="428"/>
      <c r="O302" s="429"/>
      <c r="P302" s="427" t="s">
        <v>267</v>
      </c>
      <c r="Q302" s="428"/>
      <c r="R302" s="428"/>
      <c r="S302" s="429"/>
      <c r="T302" s="427" t="s">
        <v>268</v>
      </c>
      <c r="U302" s="428"/>
      <c r="V302" s="428"/>
      <c r="W302" s="429"/>
      <c r="X302" s="427" t="s">
        <v>269</v>
      </c>
      <c r="Y302" s="428"/>
      <c r="Z302" s="428"/>
      <c r="AA302" s="429"/>
      <c r="AB302" s="427" t="s">
        <v>270</v>
      </c>
      <c r="AC302" s="428"/>
      <c r="AD302" s="428"/>
      <c r="AE302" s="429"/>
      <c r="AF302" s="427" t="s">
        <v>271</v>
      </c>
      <c r="AG302" s="428"/>
      <c r="AH302" s="428"/>
      <c r="AI302" s="429"/>
      <c r="AJ302" s="427" t="s">
        <v>272</v>
      </c>
      <c r="AK302" s="428"/>
      <c r="AL302" s="428"/>
      <c r="AM302" s="429"/>
      <c r="AN302" s="427" t="s">
        <v>273</v>
      </c>
      <c r="AO302" s="428"/>
      <c r="AP302" s="428"/>
      <c r="AQ302" s="429"/>
      <c r="AS302" s="381"/>
    </row>
    <row r="303" spans="1:54" ht="18" customHeight="1" x14ac:dyDescent="0.25">
      <c r="A303" s="564"/>
      <c r="B303" s="565"/>
      <c r="C303" s="566"/>
      <c r="D303" s="570"/>
      <c r="E303" s="441"/>
      <c r="F303" s="443"/>
      <c r="G303" s="543"/>
      <c r="H303" s="582"/>
      <c r="I303" s="582"/>
      <c r="J303" s="582"/>
      <c r="K303" s="585"/>
      <c r="L303" s="417" t="s">
        <v>10</v>
      </c>
      <c r="M303" s="411" t="s">
        <v>11</v>
      </c>
      <c r="N303" s="413" t="s">
        <v>13</v>
      </c>
      <c r="O303" s="415" t="s">
        <v>58</v>
      </c>
      <c r="P303" s="417" t="s">
        <v>10</v>
      </c>
      <c r="Q303" s="411" t="s">
        <v>11</v>
      </c>
      <c r="R303" s="413" t="s">
        <v>13</v>
      </c>
      <c r="S303" s="415" t="s">
        <v>58</v>
      </c>
      <c r="T303" s="417" t="s">
        <v>10</v>
      </c>
      <c r="U303" s="411" t="s">
        <v>11</v>
      </c>
      <c r="V303" s="413" t="s">
        <v>13</v>
      </c>
      <c r="W303" s="415" t="s">
        <v>58</v>
      </c>
      <c r="X303" s="417" t="s">
        <v>10</v>
      </c>
      <c r="Y303" s="411" t="s">
        <v>11</v>
      </c>
      <c r="Z303" s="413" t="s">
        <v>13</v>
      </c>
      <c r="AA303" s="415" t="s">
        <v>58</v>
      </c>
      <c r="AB303" s="417" t="s">
        <v>10</v>
      </c>
      <c r="AC303" s="411" t="s">
        <v>11</v>
      </c>
      <c r="AD303" s="413" t="s">
        <v>13</v>
      </c>
      <c r="AE303" s="415" t="s">
        <v>58</v>
      </c>
      <c r="AF303" s="417" t="s">
        <v>10</v>
      </c>
      <c r="AG303" s="411" t="s">
        <v>11</v>
      </c>
      <c r="AH303" s="413" t="s">
        <v>13</v>
      </c>
      <c r="AI303" s="415" t="s">
        <v>58</v>
      </c>
      <c r="AJ303" s="417" t="s">
        <v>10</v>
      </c>
      <c r="AK303" s="411" t="s">
        <v>11</v>
      </c>
      <c r="AL303" s="413" t="s">
        <v>13</v>
      </c>
      <c r="AM303" s="415" t="s">
        <v>58</v>
      </c>
      <c r="AN303" s="417" t="s">
        <v>10</v>
      </c>
      <c r="AO303" s="411" t="s">
        <v>11</v>
      </c>
      <c r="AP303" s="413" t="s">
        <v>13</v>
      </c>
      <c r="AQ303" s="415" t="s">
        <v>58</v>
      </c>
      <c r="AS303" s="381"/>
    </row>
    <row r="304" spans="1:54" ht="18" customHeight="1" thickBot="1" x14ac:dyDescent="0.3">
      <c r="A304" s="564"/>
      <c r="B304" s="565"/>
      <c r="C304" s="566"/>
      <c r="D304" s="571"/>
      <c r="E304" s="442"/>
      <c r="F304" s="416"/>
      <c r="G304" s="544"/>
      <c r="H304" s="583"/>
      <c r="I304" s="583"/>
      <c r="J304" s="583"/>
      <c r="K304" s="586"/>
      <c r="L304" s="418"/>
      <c r="M304" s="412"/>
      <c r="N304" s="414"/>
      <c r="O304" s="416"/>
      <c r="P304" s="418"/>
      <c r="Q304" s="412"/>
      <c r="R304" s="414"/>
      <c r="S304" s="416"/>
      <c r="T304" s="418"/>
      <c r="U304" s="412"/>
      <c r="V304" s="414"/>
      <c r="W304" s="416"/>
      <c r="X304" s="418"/>
      <c r="Y304" s="412"/>
      <c r="Z304" s="414"/>
      <c r="AA304" s="416"/>
      <c r="AB304" s="418"/>
      <c r="AC304" s="412"/>
      <c r="AD304" s="414"/>
      <c r="AE304" s="416"/>
      <c r="AF304" s="418"/>
      <c r="AG304" s="412"/>
      <c r="AH304" s="414"/>
      <c r="AI304" s="416"/>
      <c r="AJ304" s="418"/>
      <c r="AK304" s="412"/>
      <c r="AL304" s="414"/>
      <c r="AM304" s="416"/>
      <c r="AN304" s="418"/>
      <c r="AO304" s="412"/>
      <c r="AP304" s="414"/>
      <c r="AQ304" s="416"/>
      <c r="AS304" s="381"/>
    </row>
    <row r="305" spans="1:45" ht="18" customHeight="1" x14ac:dyDescent="0.25">
      <c r="A305" s="564"/>
      <c r="B305" s="565"/>
      <c r="C305" s="566"/>
      <c r="D305" s="577">
        <f t="shared" ref="D305:K305" si="79">D262+D300</f>
        <v>21</v>
      </c>
      <c r="E305" s="514">
        <f t="shared" si="79"/>
        <v>96</v>
      </c>
      <c r="F305" s="491">
        <f t="shared" si="79"/>
        <v>210</v>
      </c>
      <c r="G305" s="579">
        <f t="shared" si="79"/>
        <v>1394</v>
      </c>
      <c r="H305" s="514">
        <f t="shared" si="79"/>
        <v>680</v>
      </c>
      <c r="I305" s="514">
        <f t="shared" si="79"/>
        <v>96</v>
      </c>
      <c r="J305" s="514">
        <f t="shared" si="79"/>
        <v>248</v>
      </c>
      <c r="K305" s="491">
        <f t="shared" si="79"/>
        <v>370</v>
      </c>
      <c r="L305" s="239">
        <f t="shared" ref="L305:AQ305" si="80">SUM(L48,L95,L167,L210,L257,L300)</f>
        <v>96</v>
      </c>
      <c r="M305" s="240">
        <f t="shared" si="80"/>
        <v>32</v>
      </c>
      <c r="N305" s="240">
        <f t="shared" si="80"/>
        <v>24</v>
      </c>
      <c r="O305" s="130">
        <f t="shared" si="80"/>
        <v>40</v>
      </c>
      <c r="P305" s="239">
        <f t="shared" si="80"/>
        <v>96</v>
      </c>
      <c r="Q305" s="240">
        <f t="shared" si="80"/>
        <v>40</v>
      </c>
      <c r="R305" s="240">
        <f t="shared" si="80"/>
        <v>48</v>
      </c>
      <c r="S305" s="130">
        <f t="shared" si="80"/>
        <v>16</v>
      </c>
      <c r="T305" s="239">
        <f t="shared" si="80"/>
        <v>80</v>
      </c>
      <c r="U305" s="240">
        <f t="shared" si="80"/>
        <v>16</v>
      </c>
      <c r="V305" s="240">
        <f t="shared" si="80"/>
        <v>56</v>
      </c>
      <c r="W305" s="130">
        <f t="shared" si="80"/>
        <v>40</v>
      </c>
      <c r="X305" s="239">
        <f t="shared" si="80"/>
        <v>88</v>
      </c>
      <c r="Y305" s="240">
        <f t="shared" si="80"/>
        <v>0</v>
      </c>
      <c r="Z305" s="240">
        <f t="shared" si="80"/>
        <v>40</v>
      </c>
      <c r="AA305" s="130">
        <f t="shared" si="80"/>
        <v>56</v>
      </c>
      <c r="AB305" s="239">
        <f t="shared" si="80"/>
        <v>72</v>
      </c>
      <c r="AC305" s="240">
        <f t="shared" si="80"/>
        <v>8</v>
      </c>
      <c r="AD305" s="240">
        <f t="shared" si="80"/>
        <v>40</v>
      </c>
      <c r="AE305" s="130">
        <f t="shared" si="80"/>
        <v>56</v>
      </c>
      <c r="AF305" s="239">
        <f t="shared" si="80"/>
        <v>104</v>
      </c>
      <c r="AG305" s="240">
        <f t="shared" si="80"/>
        <v>0</v>
      </c>
      <c r="AH305" s="240">
        <f t="shared" si="80"/>
        <v>32</v>
      </c>
      <c r="AI305" s="130">
        <f t="shared" si="80"/>
        <v>56</v>
      </c>
      <c r="AJ305" s="239">
        <f t="shared" si="80"/>
        <v>112</v>
      </c>
      <c r="AK305" s="240">
        <f t="shared" si="80"/>
        <v>0</v>
      </c>
      <c r="AL305" s="240">
        <f t="shared" si="80"/>
        <v>8</v>
      </c>
      <c r="AM305" s="130">
        <f t="shared" si="80"/>
        <v>80</v>
      </c>
      <c r="AN305" s="239">
        <f t="shared" si="80"/>
        <v>32</v>
      </c>
      <c r="AO305" s="240">
        <f t="shared" si="80"/>
        <v>0</v>
      </c>
      <c r="AP305" s="240">
        <f t="shared" si="80"/>
        <v>0</v>
      </c>
      <c r="AQ305" s="130">
        <f t="shared" si="80"/>
        <v>26</v>
      </c>
      <c r="AS305" s="381"/>
    </row>
    <row r="306" spans="1:45" ht="18" customHeight="1" thickBot="1" x14ac:dyDescent="0.3">
      <c r="A306" s="564"/>
      <c r="B306" s="565"/>
      <c r="C306" s="566"/>
      <c r="D306" s="578"/>
      <c r="E306" s="575"/>
      <c r="F306" s="576"/>
      <c r="G306" s="580"/>
      <c r="H306" s="575"/>
      <c r="I306" s="575"/>
      <c r="J306" s="575"/>
      <c r="K306" s="576"/>
      <c r="L306" s="408">
        <f>SUM(L305:O305)</f>
        <v>192</v>
      </c>
      <c r="M306" s="409"/>
      <c r="N306" s="409"/>
      <c r="O306" s="410"/>
      <c r="P306" s="408">
        <f>SUM(P305:S305)</f>
        <v>200</v>
      </c>
      <c r="Q306" s="409"/>
      <c r="R306" s="409"/>
      <c r="S306" s="410"/>
      <c r="T306" s="408">
        <f>SUM(T305:W305)</f>
        <v>192</v>
      </c>
      <c r="U306" s="409"/>
      <c r="V306" s="409"/>
      <c r="W306" s="410"/>
      <c r="X306" s="408">
        <f>SUM(X305:AA305)</f>
        <v>184</v>
      </c>
      <c r="Y306" s="409"/>
      <c r="Z306" s="409"/>
      <c r="AA306" s="410"/>
      <c r="AB306" s="408">
        <f>SUM(AB305:AE305)</f>
        <v>176</v>
      </c>
      <c r="AC306" s="409"/>
      <c r="AD306" s="409"/>
      <c r="AE306" s="410"/>
      <c r="AF306" s="408">
        <f>SUM(AF305:AI305)</f>
        <v>192</v>
      </c>
      <c r="AG306" s="409"/>
      <c r="AH306" s="409"/>
      <c r="AI306" s="410"/>
      <c r="AJ306" s="408">
        <f>SUM(AJ305:AM305)</f>
        <v>200</v>
      </c>
      <c r="AK306" s="409"/>
      <c r="AL306" s="409"/>
      <c r="AM306" s="410"/>
      <c r="AN306" s="408">
        <f>SUM(AN305:AQ305)</f>
        <v>58</v>
      </c>
      <c r="AO306" s="409"/>
      <c r="AP306" s="409"/>
      <c r="AQ306" s="410"/>
      <c r="AS306" s="381">
        <f>SUM(L306:AQ306)</f>
        <v>1394</v>
      </c>
    </row>
    <row r="307" spans="1:45" ht="18" customHeight="1" x14ac:dyDescent="0.25">
      <c r="A307" s="564"/>
      <c r="B307" s="565"/>
      <c r="C307" s="566"/>
      <c r="D307" s="479" t="s">
        <v>23</v>
      </c>
      <c r="E307" s="480"/>
      <c r="F307" s="481"/>
      <c r="G307" s="488" t="s">
        <v>24</v>
      </c>
      <c r="H307" s="428"/>
      <c r="I307" s="428"/>
      <c r="J307" s="428"/>
      <c r="K307" s="429"/>
      <c r="L307" s="405">
        <f>L264</f>
        <v>3</v>
      </c>
      <c r="M307" s="406"/>
      <c r="N307" s="406"/>
      <c r="O307" s="407"/>
      <c r="P307" s="405">
        <f t="shared" ref="P307:AF309" si="81">P264</f>
        <v>3</v>
      </c>
      <c r="Q307" s="406"/>
      <c r="R307" s="406"/>
      <c r="S307" s="407"/>
      <c r="T307" s="405">
        <f t="shared" ref="T307" si="82">T264</f>
        <v>3</v>
      </c>
      <c r="U307" s="406"/>
      <c r="V307" s="406"/>
      <c r="W307" s="407"/>
      <c r="X307" s="405">
        <f t="shared" ref="X307" si="83">X264</f>
        <v>4</v>
      </c>
      <c r="Y307" s="406"/>
      <c r="Z307" s="406"/>
      <c r="AA307" s="407"/>
      <c r="AB307" s="405">
        <f t="shared" ref="AB307" si="84">AB264</f>
        <v>4</v>
      </c>
      <c r="AC307" s="406"/>
      <c r="AD307" s="406"/>
      <c r="AE307" s="407"/>
      <c r="AF307" s="405">
        <f t="shared" ref="AF307" si="85">AF264</f>
        <v>2</v>
      </c>
      <c r="AG307" s="406"/>
      <c r="AH307" s="406"/>
      <c r="AI307" s="407"/>
      <c r="AJ307" s="405">
        <f t="shared" ref="AJ307" si="86">AJ264</f>
        <v>2</v>
      </c>
      <c r="AK307" s="406"/>
      <c r="AL307" s="406"/>
      <c r="AM307" s="407"/>
      <c r="AN307" s="405">
        <f t="shared" ref="AN307" si="87">AN264</f>
        <v>0</v>
      </c>
      <c r="AO307" s="406"/>
      <c r="AP307" s="406"/>
      <c r="AQ307" s="407"/>
      <c r="AS307" s="381">
        <f>SUM(L307:AQ307)</f>
        <v>21</v>
      </c>
    </row>
    <row r="308" spans="1:45" ht="18" customHeight="1" x14ac:dyDescent="0.25">
      <c r="A308" s="564"/>
      <c r="B308" s="565"/>
      <c r="C308" s="566"/>
      <c r="D308" s="482"/>
      <c r="E308" s="565"/>
      <c r="F308" s="484"/>
      <c r="G308" s="419" t="s">
        <v>25</v>
      </c>
      <c r="H308" s="468"/>
      <c r="I308" s="468"/>
      <c r="J308" s="468"/>
      <c r="K308" s="469"/>
      <c r="L308" s="398">
        <f t="shared" ref="L308:L309" si="88">L265</f>
        <v>13</v>
      </c>
      <c r="M308" s="399"/>
      <c r="N308" s="399"/>
      <c r="O308" s="400"/>
      <c r="P308" s="398">
        <f t="shared" si="81"/>
        <v>12</v>
      </c>
      <c r="Q308" s="399"/>
      <c r="R308" s="399"/>
      <c r="S308" s="400"/>
      <c r="T308" s="398">
        <f t="shared" si="81"/>
        <v>13</v>
      </c>
      <c r="U308" s="399"/>
      <c r="V308" s="399"/>
      <c r="W308" s="400"/>
      <c r="X308" s="398">
        <f t="shared" si="81"/>
        <v>10</v>
      </c>
      <c r="Y308" s="399"/>
      <c r="Z308" s="399"/>
      <c r="AA308" s="400"/>
      <c r="AB308" s="398">
        <f t="shared" si="81"/>
        <v>12</v>
      </c>
      <c r="AC308" s="399"/>
      <c r="AD308" s="399"/>
      <c r="AE308" s="400"/>
      <c r="AF308" s="398">
        <f t="shared" si="81"/>
        <v>14</v>
      </c>
      <c r="AG308" s="399"/>
      <c r="AH308" s="399"/>
      <c r="AI308" s="400"/>
      <c r="AJ308" s="398">
        <f>AJ265+5</f>
        <v>17</v>
      </c>
      <c r="AK308" s="399"/>
      <c r="AL308" s="399"/>
      <c r="AM308" s="400"/>
      <c r="AN308" s="398">
        <f>AN265+3</f>
        <v>5</v>
      </c>
      <c r="AO308" s="399"/>
      <c r="AP308" s="399"/>
      <c r="AQ308" s="400"/>
      <c r="AS308" s="381">
        <f>SUM(L308:AQ308)</f>
        <v>96</v>
      </c>
    </row>
    <row r="309" spans="1:45" ht="18" customHeight="1" thickBot="1" x14ac:dyDescent="0.3">
      <c r="A309" s="567"/>
      <c r="B309" s="486"/>
      <c r="C309" s="568"/>
      <c r="D309" s="485"/>
      <c r="E309" s="486"/>
      <c r="F309" s="487"/>
      <c r="G309" s="420" t="s">
        <v>60</v>
      </c>
      <c r="H309" s="560"/>
      <c r="I309" s="560"/>
      <c r="J309" s="560"/>
      <c r="K309" s="561"/>
      <c r="L309" s="408">
        <f t="shared" si="88"/>
        <v>27</v>
      </c>
      <c r="M309" s="409"/>
      <c r="N309" s="409"/>
      <c r="O309" s="410"/>
      <c r="P309" s="408">
        <f t="shared" si="81"/>
        <v>25</v>
      </c>
      <c r="Q309" s="409"/>
      <c r="R309" s="409"/>
      <c r="S309" s="410"/>
      <c r="T309" s="408">
        <f t="shared" si="81"/>
        <v>25</v>
      </c>
      <c r="U309" s="409"/>
      <c r="V309" s="409"/>
      <c r="W309" s="410"/>
      <c r="X309" s="408">
        <f t="shared" si="81"/>
        <v>29</v>
      </c>
      <c r="Y309" s="409"/>
      <c r="Z309" s="409"/>
      <c r="AA309" s="410"/>
      <c r="AB309" s="408">
        <f t="shared" si="81"/>
        <v>25</v>
      </c>
      <c r="AC309" s="409"/>
      <c r="AD309" s="409"/>
      <c r="AE309" s="410"/>
      <c r="AF309" s="408">
        <f t="shared" si="81"/>
        <v>25</v>
      </c>
      <c r="AG309" s="409"/>
      <c r="AH309" s="409"/>
      <c r="AI309" s="410"/>
      <c r="AJ309" s="408">
        <f>AJ266+3+2+3</f>
        <v>25</v>
      </c>
      <c r="AK309" s="409"/>
      <c r="AL309" s="409"/>
      <c r="AM309" s="410"/>
      <c r="AN309" s="408">
        <f>AN266+2+9+15</f>
        <v>29</v>
      </c>
      <c r="AO309" s="409"/>
      <c r="AP309" s="409"/>
      <c r="AQ309" s="410"/>
      <c r="AS309" s="381">
        <f>SUM(L309:AQ309)</f>
        <v>210</v>
      </c>
    </row>
    <row r="310" spans="1:45" ht="18" customHeight="1" x14ac:dyDescent="0.25">
      <c r="A310" s="131"/>
      <c r="B310" s="132"/>
      <c r="C310" s="132"/>
      <c r="D310" s="132"/>
      <c r="E310" s="132"/>
      <c r="F310" s="132"/>
      <c r="G310" s="132"/>
      <c r="H310" s="132"/>
      <c r="I310" s="132"/>
      <c r="J310" s="132"/>
      <c r="K310" s="132"/>
      <c r="L310" s="132"/>
      <c r="M310" s="132"/>
      <c r="N310" s="132"/>
      <c r="O310" s="132"/>
      <c r="P310" s="132"/>
      <c r="Q310" s="132"/>
      <c r="R310" s="132"/>
      <c r="S310" s="132"/>
      <c r="T310" s="132"/>
      <c r="U310" s="132"/>
      <c r="V310" s="132"/>
      <c r="W310" s="132"/>
      <c r="X310" s="132"/>
      <c r="Y310" s="133"/>
      <c r="Z310" s="132"/>
      <c r="AA310" s="132"/>
      <c r="AB310" s="132"/>
      <c r="AC310" s="132"/>
      <c r="AD310" s="5"/>
      <c r="AE310" s="6"/>
      <c r="AF310" s="134"/>
      <c r="AG310" s="132"/>
      <c r="AH310" s="132"/>
      <c r="AI310" s="132"/>
      <c r="AJ310" s="132"/>
      <c r="AK310" s="132"/>
      <c r="AL310" s="132"/>
      <c r="AM310" s="132"/>
      <c r="AN310" s="132"/>
      <c r="AO310" s="132"/>
      <c r="AP310" s="132"/>
      <c r="AQ310" s="135"/>
      <c r="AS310" s="381"/>
    </row>
    <row r="311" spans="1:45" ht="18" customHeight="1" x14ac:dyDescent="0.25">
      <c r="A311" s="136" t="s">
        <v>56</v>
      </c>
      <c r="B311" s="214"/>
      <c r="C311" s="137"/>
      <c r="D311" s="139"/>
      <c r="E311" s="139"/>
      <c r="F311" s="139"/>
      <c r="G311" s="139"/>
      <c r="H311" s="139"/>
      <c r="I311" s="139"/>
      <c r="J311" s="139"/>
      <c r="K311" s="139"/>
      <c r="L311" s="139"/>
      <c r="M311" s="139"/>
      <c r="N311" s="139"/>
      <c r="O311" s="139"/>
      <c r="P311" s="139"/>
      <c r="Q311" s="140"/>
      <c r="R311" s="140"/>
      <c r="S311" s="140"/>
      <c r="T311" s="140"/>
      <c r="U311" s="140"/>
      <c r="V311" s="140"/>
      <c r="W311" s="140"/>
      <c r="X311" s="140"/>
      <c r="Y311" s="140"/>
      <c r="Z311" s="140"/>
      <c r="AA311" s="140"/>
      <c r="AB311" s="140"/>
      <c r="AC311" s="140"/>
      <c r="AE311" s="4"/>
      <c r="AF311" s="472" t="str">
        <f>AF59</f>
        <v>Obowiązuje od roku akademickiego:  2020/2021</v>
      </c>
      <c r="AG311" s="548"/>
      <c r="AH311" s="548"/>
      <c r="AI311" s="548"/>
      <c r="AJ311" s="548"/>
      <c r="AK311" s="548"/>
      <c r="AL311" s="548"/>
      <c r="AM311" s="548"/>
      <c r="AN311" s="548"/>
      <c r="AO311" s="548"/>
      <c r="AP311" s="548"/>
      <c r="AQ311" s="474"/>
      <c r="AS311" s="381"/>
    </row>
    <row r="312" spans="1:45" ht="18" customHeight="1" x14ac:dyDescent="0.25">
      <c r="A312" s="138"/>
      <c r="B312" s="137" t="s">
        <v>275</v>
      </c>
      <c r="D312" s="139"/>
      <c r="E312" s="139"/>
      <c r="F312" s="139"/>
      <c r="G312" s="139"/>
      <c r="H312" s="139"/>
      <c r="I312" s="139"/>
      <c r="J312" s="139"/>
      <c r="K312" s="139"/>
      <c r="L312" s="139"/>
      <c r="M312" s="139"/>
      <c r="N312" s="139"/>
      <c r="O312" s="139"/>
      <c r="P312" s="139"/>
      <c r="Q312" s="140"/>
      <c r="R312" s="140"/>
      <c r="S312" s="140"/>
      <c r="T312" s="140"/>
      <c r="U312" s="140"/>
      <c r="V312" s="140"/>
      <c r="W312" s="140"/>
      <c r="X312" s="140"/>
      <c r="Y312" s="140"/>
      <c r="Z312" s="140"/>
      <c r="AA312" s="140"/>
      <c r="AB312" s="140"/>
      <c r="AC312" s="140"/>
      <c r="AE312" s="4"/>
      <c r="AF312" s="141"/>
      <c r="AG312" s="140"/>
      <c r="AH312" s="140"/>
      <c r="AI312" s="140"/>
      <c r="AO312" s="7"/>
      <c r="AP312" s="7"/>
      <c r="AQ312" s="142"/>
      <c r="AS312" s="381"/>
    </row>
    <row r="313" spans="1:45" ht="18" customHeight="1" x14ac:dyDescent="0.25">
      <c r="A313" s="138"/>
      <c r="B313" s="143" t="s">
        <v>321</v>
      </c>
      <c r="D313" s="139"/>
      <c r="E313" s="139"/>
      <c r="F313" s="139"/>
      <c r="G313" s="139"/>
      <c r="H313" s="139"/>
      <c r="I313" s="139"/>
      <c r="J313" s="139"/>
      <c r="K313" s="139"/>
      <c r="L313" s="139"/>
      <c r="M313" s="139"/>
      <c r="N313" s="139"/>
      <c r="O313" s="139"/>
      <c r="P313" s="139"/>
      <c r="Q313" s="140"/>
      <c r="R313" s="140"/>
      <c r="S313" s="140"/>
      <c r="T313" s="140"/>
      <c r="U313" s="140"/>
      <c r="V313" s="140"/>
      <c r="W313" s="140"/>
      <c r="X313" s="140"/>
      <c r="Y313" s="140"/>
      <c r="Z313" s="140"/>
      <c r="AA313" s="140"/>
      <c r="AB313" s="140"/>
      <c r="AC313" s="140"/>
      <c r="AE313" s="4"/>
      <c r="AF313" s="141"/>
      <c r="AG313" s="144" t="s">
        <v>26</v>
      </c>
      <c r="AH313" s="145"/>
      <c r="AI313" s="140"/>
      <c r="AO313" s="7"/>
      <c r="AP313" s="7"/>
      <c r="AQ313" s="142"/>
      <c r="AS313" s="381"/>
    </row>
    <row r="314" spans="1:45" ht="18" customHeight="1" x14ac:dyDescent="0.25">
      <c r="A314" s="138"/>
      <c r="B314" s="143" t="s">
        <v>276</v>
      </c>
      <c r="G314" s="139"/>
      <c r="H314" s="139"/>
      <c r="I314" s="139"/>
      <c r="J314" s="139"/>
      <c r="K314" s="139"/>
      <c r="L314" s="139"/>
      <c r="M314" s="139"/>
      <c r="N314" s="139"/>
      <c r="O314" s="139"/>
      <c r="P314" s="139"/>
      <c r="Q314" s="140"/>
      <c r="R314" s="140"/>
      <c r="S314" s="140"/>
      <c r="T314" s="140"/>
      <c r="U314" s="140"/>
      <c r="V314" s="140"/>
      <c r="W314" s="140"/>
      <c r="X314" s="140"/>
      <c r="Y314" s="140"/>
      <c r="Z314" s="140"/>
      <c r="AA314" s="140"/>
      <c r="AE314" s="4"/>
      <c r="AF314" s="146"/>
      <c r="AG314" s="147" t="s">
        <v>27</v>
      </c>
      <c r="AH314" s="147" t="s">
        <v>28</v>
      </c>
      <c r="AI314" s="145"/>
      <c r="AJ314" s="145"/>
      <c r="AK314" s="148"/>
      <c r="AN314" s="148"/>
      <c r="AO314" s="148"/>
      <c r="AP314" s="148"/>
      <c r="AQ314" s="4"/>
      <c r="AS314" s="381"/>
    </row>
    <row r="315" spans="1:45" ht="18" customHeight="1" x14ac:dyDescent="0.25">
      <c r="A315" s="138"/>
      <c r="B315" s="156" t="s">
        <v>322</v>
      </c>
      <c r="C315" s="351"/>
      <c r="D315" s="351"/>
      <c r="E315" s="139"/>
      <c r="F315" s="139"/>
      <c r="G315" s="139"/>
      <c r="H315" s="139"/>
      <c r="I315" s="149"/>
      <c r="J315" s="149"/>
      <c r="K315" s="149"/>
      <c r="L315" s="149"/>
      <c r="M315" s="149"/>
      <c r="N315" s="149"/>
      <c r="O315" s="149"/>
      <c r="P315" s="149"/>
      <c r="Q315" s="149"/>
      <c r="R315" s="150"/>
      <c r="S315" s="150"/>
      <c r="T315" s="150"/>
      <c r="U315" s="150"/>
      <c r="V315" s="150"/>
      <c r="W315" s="150"/>
      <c r="X315" s="150"/>
      <c r="Y315" s="150"/>
      <c r="AA315" s="150"/>
      <c r="AE315" s="4"/>
      <c r="AF315" s="146"/>
      <c r="AG315" s="147" t="s">
        <v>29</v>
      </c>
      <c r="AH315" s="147" t="s">
        <v>30</v>
      </c>
      <c r="AI315" s="151"/>
      <c r="AJ315" s="140"/>
      <c r="AQ315" s="152"/>
      <c r="AS315" s="381"/>
    </row>
    <row r="316" spans="1:45" ht="18" customHeight="1" x14ac:dyDescent="0.25">
      <c r="A316" s="138"/>
      <c r="B316" s="156" t="s">
        <v>314</v>
      </c>
      <c r="C316" s="351"/>
      <c r="D316" s="351"/>
      <c r="E316" s="351"/>
      <c r="F316" s="351"/>
      <c r="G316" s="351"/>
      <c r="H316" s="351"/>
      <c r="I316" s="139"/>
      <c r="J316" s="139"/>
      <c r="K316" s="139"/>
      <c r="L316" s="139"/>
      <c r="M316" s="153"/>
      <c r="N316" s="139"/>
      <c r="O316" s="139"/>
      <c r="P316" s="139"/>
      <c r="Q316" s="139"/>
      <c r="R316" s="139"/>
      <c r="S316" s="140"/>
      <c r="T316" s="140"/>
      <c r="U316" s="140"/>
      <c r="V316" s="140"/>
      <c r="W316" s="140"/>
      <c r="X316" s="140"/>
      <c r="Y316" s="140"/>
      <c r="AA316" s="140"/>
      <c r="AE316" s="4"/>
      <c r="AF316" s="146"/>
      <c r="AG316" s="147" t="s">
        <v>12</v>
      </c>
      <c r="AH316" s="154" t="s">
        <v>31</v>
      </c>
      <c r="AI316" s="155"/>
      <c r="AJ316" s="150"/>
      <c r="AQ316" s="4"/>
      <c r="AS316" s="381"/>
    </row>
    <row r="317" spans="1:45" ht="18" customHeight="1" x14ac:dyDescent="0.25">
      <c r="A317" s="138"/>
      <c r="B317" s="143" t="s">
        <v>315</v>
      </c>
      <c r="D317" s="139"/>
      <c r="E317" s="139"/>
      <c r="F317" s="139"/>
      <c r="G317" s="139"/>
      <c r="H317" s="139"/>
      <c r="I317" s="139"/>
      <c r="J317" s="139"/>
      <c r="K317" s="139"/>
      <c r="L317" s="139"/>
      <c r="M317" s="139"/>
      <c r="N317" s="139"/>
      <c r="O317" s="139"/>
      <c r="P317" s="139"/>
      <c r="Q317" s="140"/>
      <c r="R317" s="140"/>
      <c r="S317" s="140"/>
      <c r="T317" s="140"/>
      <c r="U317" s="140"/>
      <c r="V317" s="140"/>
      <c r="W317" s="140"/>
      <c r="X317" s="140"/>
      <c r="Y317" s="140"/>
      <c r="Z317" s="140"/>
      <c r="AA317" s="140"/>
      <c r="AE317" s="4"/>
      <c r="AF317" s="146"/>
      <c r="AG317" s="147" t="s">
        <v>32</v>
      </c>
      <c r="AH317" s="147" t="s">
        <v>33</v>
      </c>
      <c r="AI317" s="151"/>
      <c r="AJ317" s="140"/>
      <c r="AQ317" s="4"/>
      <c r="AS317" s="381"/>
    </row>
    <row r="318" spans="1:45" ht="18" customHeight="1" x14ac:dyDescent="0.25">
      <c r="A318" s="138"/>
      <c r="D318" s="139"/>
      <c r="E318" s="139"/>
      <c r="F318" s="139"/>
      <c r="G318" s="139"/>
      <c r="H318" s="139"/>
      <c r="I318" s="139"/>
      <c r="J318" s="139"/>
      <c r="K318" s="139"/>
      <c r="L318" s="139"/>
      <c r="M318" s="139"/>
      <c r="N318" s="139"/>
      <c r="O318" s="139"/>
      <c r="P318" s="139"/>
      <c r="Q318" s="140"/>
      <c r="R318" s="140"/>
      <c r="S318" s="140"/>
      <c r="T318" s="140"/>
      <c r="U318" s="140"/>
      <c r="V318" s="140"/>
      <c r="W318" s="140"/>
      <c r="X318" s="140"/>
      <c r="Y318" s="140"/>
      <c r="Z318" s="140"/>
      <c r="AA318" s="140"/>
      <c r="AE318" s="4"/>
      <c r="AF318" s="146"/>
      <c r="AG318" s="147" t="s">
        <v>34</v>
      </c>
      <c r="AH318" s="147" t="s">
        <v>35</v>
      </c>
      <c r="AI318" s="151"/>
      <c r="AJ318" s="140"/>
      <c r="AQ318" s="4"/>
      <c r="AS318" s="381"/>
    </row>
    <row r="319" spans="1:45" ht="18" customHeight="1" x14ac:dyDescent="0.25">
      <c r="A319" s="138"/>
      <c r="D319" s="139"/>
      <c r="E319" s="139"/>
      <c r="F319" s="139"/>
      <c r="G319" s="139"/>
      <c r="H319" s="139"/>
      <c r="I319" s="139"/>
      <c r="J319" s="139"/>
      <c r="K319" s="139"/>
      <c r="L319" s="139"/>
      <c r="M319" s="139"/>
      <c r="N319" s="139"/>
      <c r="O319" s="139"/>
      <c r="P319" s="139"/>
      <c r="Q319" s="140"/>
      <c r="R319" s="140"/>
      <c r="S319" s="140"/>
      <c r="T319" s="140"/>
      <c r="U319" s="140"/>
      <c r="V319" s="140"/>
      <c r="W319" s="140"/>
      <c r="X319" s="140"/>
      <c r="Y319" s="140"/>
      <c r="Z319" s="140"/>
      <c r="AA319" s="140"/>
      <c r="AE319" s="4"/>
      <c r="AF319" s="146"/>
      <c r="AG319" s="147" t="s">
        <v>36</v>
      </c>
      <c r="AH319" s="147" t="s">
        <v>37</v>
      </c>
      <c r="AI319" s="151"/>
      <c r="AJ319" s="140"/>
      <c r="AQ319" s="4"/>
      <c r="AS319" s="381"/>
    </row>
    <row r="320" spans="1:45" ht="18" customHeight="1" x14ac:dyDescent="0.25">
      <c r="A320" s="138"/>
      <c r="AE320" s="4"/>
      <c r="AF320" s="146"/>
      <c r="AG320" s="157"/>
      <c r="AH320" s="147" t="s">
        <v>59</v>
      </c>
      <c r="AI320" s="151"/>
      <c r="AJ320" s="140"/>
      <c r="AQ320" s="4"/>
      <c r="AS320" s="381"/>
    </row>
    <row r="321" spans="1:45" ht="18" customHeight="1" thickBot="1" x14ac:dyDescent="0.3">
      <c r="A321" s="158"/>
      <c r="B321" s="159"/>
      <c r="C321" s="160"/>
      <c r="D321" s="159"/>
      <c r="E321" s="161"/>
      <c r="F321" s="161"/>
      <c r="G321" s="161"/>
      <c r="H321" s="161"/>
      <c r="I321" s="161"/>
      <c r="J321" s="161"/>
      <c r="K321" s="159"/>
      <c r="L321" s="159"/>
      <c r="M321" s="159"/>
      <c r="N321" s="159"/>
      <c r="O321" s="159"/>
      <c r="P321" s="159"/>
      <c r="Q321" s="159"/>
      <c r="R321" s="159"/>
      <c r="S321" s="159"/>
      <c r="T321" s="159"/>
      <c r="U321" s="159"/>
      <c r="V321" s="159"/>
      <c r="W321" s="159"/>
      <c r="X321" s="159"/>
      <c r="Y321" s="54"/>
      <c r="Z321" s="162"/>
      <c r="AA321" s="162"/>
      <c r="AB321" s="162"/>
      <c r="AC321" s="162"/>
      <c r="AD321" s="54"/>
      <c r="AE321" s="3"/>
      <c r="AF321" s="475" t="s">
        <v>104</v>
      </c>
      <c r="AG321" s="477"/>
      <c r="AH321" s="477"/>
      <c r="AI321" s="477"/>
      <c r="AJ321" s="477"/>
      <c r="AK321" s="477"/>
      <c r="AL321" s="477"/>
      <c r="AM321" s="477"/>
      <c r="AN321" s="477"/>
      <c r="AO321" s="477"/>
      <c r="AP321" s="477"/>
      <c r="AQ321" s="478"/>
      <c r="AS321" s="381"/>
    </row>
    <row r="322" spans="1:45" ht="18" customHeight="1" x14ac:dyDescent="0.25">
      <c r="A322" s="549"/>
      <c r="B322" s="550"/>
      <c r="C322" s="551"/>
      <c r="D322" s="552" t="str">
        <f>D279</f>
        <v>PLAN  STUDIÓW  NR  VIII</v>
      </c>
      <c r="E322" s="553"/>
      <c r="F322" s="553"/>
      <c r="G322" s="553"/>
      <c r="H322" s="553"/>
      <c r="I322" s="553"/>
      <c r="J322" s="553"/>
      <c r="K322" s="553"/>
      <c r="L322" s="553"/>
      <c r="M322" s="553"/>
      <c r="N322" s="553"/>
      <c r="O322" s="553"/>
      <c r="P322" s="553"/>
      <c r="Q322" s="553"/>
      <c r="R322" s="553"/>
      <c r="S322" s="553"/>
      <c r="T322" s="553"/>
      <c r="U322" s="553"/>
      <c r="V322" s="553"/>
      <c r="W322" s="553"/>
      <c r="X322" s="553"/>
      <c r="Y322" s="553"/>
      <c r="Z322" s="553"/>
      <c r="AA322" s="553"/>
      <c r="AB322" s="554"/>
      <c r="AC322" s="554"/>
      <c r="AD322" s="554"/>
      <c r="AE322" s="555"/>
      <c r="AF322" s="55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7"/>
      <c r="AS322" s="381"/>
    </row>
    <row r="323" spans="1:45" ht="18" customHeight="1" x14ac:dyDescent="0.25">
      <c r="A323" s="545" t="s">
        <v>262</v>
      </c>
      <c r="B323" s="453"/>
      <c r="C323" s="454"/>
      <c r="D323" s="556"/>
      <c r="E323" s="557"/>
      <c r="F323" s="557"/>
      <c r="G323" s="557"/>
      <c r="H323" s="557"/>
      <c r="I323" s="557"/>
      <c r="J323" s="557"/>
      <c r="K323" s="557"/>
      <c r="L323" s="557"/>
      <c r="M323" s="557"/>
      <c r="N323" s="557"/>
      <c r="O323" s="557"/>
      <c r="P323" s="557"/>
      <c r="Q323" s="557"/>
      <c r="R323" s="557"/>
      <c r="S323" s="557"/>
      <c r="T323" s="557"/>
      <c r="U323" s="557"/>
      <c r="V323" s="557"/>
      <c r="W323" s="557"/>
      <c r="X323" s="557"/>
      <c r="Y323" s="557"/>
      <c r="Z323" s="557"/>
      <c r="AA323" s="557"/>
      <c r="AB323" s="558"/>
      <c r="AC323" s="558"/>
      <c r="AD323" s="558"/>
      <c r="AE323" s="559"/>
      <c r="AF323" s="58"/>
      <c r="AG323" s="59"/>
      <c r="AH323" s="59"/>
      <c r="AI323" s="59"/>
      <c r="AJ323" s="59"/>
      <c r="AK323" s="59"/>
      <c r="AL323" s="59"/>
      <c r="AM323" s="59"/>
      <c r="AN323" s="59"/>
      <c r="AO323" s="59"/>
      <c r="AP323" s="59"/>
      <c r="AQ323" s="60"/>
      <c r="AS323" s="381"/>
    </row>
    <row r="324" spans="1:45" ht="18" customHeight="1" x14ac:dyDescent="0.25">
      <c r="A324" s="545" t="s">
        <v>263</v>
      </c>
      <c r="B324" s="546"/>
      <c r="C324" s="547"/>
      <c r="D324" s="61"/>
      <c r="E324" s="62"/>
      <c r="F324" s="62"/>
      <c r="G324" s="62"/>
      <c r="H324" s="63"/>
      <c r="I324" s="62"/>
      <c r="J324" s="62"/>
      <c r="K324" s="62"/>
      <c r="L324" s="64"/>
      <c r="M324" s="65"/>
      <c r="N324" s="65"/>
      <c r="O324" s="65"/>
      <c r="P324" s="65"/>
      <c r="Q324" s="65"/>
      <c r="R324" s="65"/>
      <c r="S324" s="65"/>
      <c r="T324" s="65"/>
      <c r="U324" s="65"/>
      <c r="V324" s="65"/>
      <c r="W324" s="65"/>
      <c r="X324" s="65"/>
      <c r="Y324" s="65"/>
      <c r="Z324" s="65"/>
      <c r="AA324" s="65"/>
      <c r="AB324" s="66"/>
      <c r="AC324" s="66"/>
      <c r="AD324" s="66"/>
      <c r="AE324" s="66"/>
      <c r="AF324" s="58"/>
      <c r="AG324" s="59"/>
      <c r="AH324" s="59"/>
      <c r="AI324" s="59"/>
      <c r="AJ324" s="59"/>
      <c r="AK324" s="59"/>
      <c r="AL324" s="59"/>
      <c r="AM324" s="59"/>
      <c r="AN324" s="59"/>
      <c r="AO324" s="59"/>
      <c r="AP324" s="59"/>
      <c r="AQ324" s="60"/>
      <c r="AS324" s="381"/>
    </row>
    <row r="325" spans="1:45" ht="18" customHeight="1" x14ac:dyDescent="0.25">
      <c r="A325" s="545"/>
      <c r="B325" s="453"/>
      <c r="C325" s="454"/>
      <c r="D325" s="61" t="s">
        <v>110</v>
      </c>
      <c r="E325" s="62"/>
      <c r="F325" s="62"/>
      <c r="G325" s="62"/>
      <c r="H325" s="63" t="s">
        <v>204</v>
      </c>
      <c r="I325" s="62"/>
      <c r="J325" s="62"/>
      <c r="K325" s="62"/>
      <c r="L325" s="64"/>
      <c r="M325" s="65"/>
      <c r="N325" s="65"/>
      <c r="O325" s="65"/>
      <c r="P325" s="65"/>
      <c r="Q325" s="65"/>
      <c r="R325" s="65"/>
      <c r="S325" s="65"/>
      <c r="T325" s="65"/>
      <c r="U325" s="65"/>
      <c r="V325" s="65"/>
      <c r="W325" s="65"/>
      <c r="X325" s="65"/>
      <c r="Y325" s="67"/>
      <c r="Z325" s="68"/>
      <c r="AA325" s="68"/>
      <c r="AB325" s="69"/>
      <c r="AC325" s="68"/>
      <c r="AD325" s="68"/>
      <c r="AE325" s="68"/>
      <c r="AF325" s="244"/>
      <c r="AG325" s="245"/>
      <c r="AH325" s="245"/>
      <c r="AI325" s="245"/>
      <c r="AJ325" s="245"/>
      <c r="AK325" s="245"/>
      <c r="AL325" s="245"/>
      <c r="AM325" s="245"/>
      <c r="AN325" s="245"/>
      <c r="AO325" s="245"/>
      <c r="AP325" s="245"/>
      <c r="AQ325" s="246"/>
      <c r="AS325" s="381"/>
    </row>
    <row r="326" spans="1:45" ht="18" customHeight="1" x14ac:dyDescent="0.25">
      <c r="A326" s="452" t="s">
        <v>61</v>
      </c>
      <c r="B326" s="453"/>
      <c r="C326" s="454"/>
      <c r="D326" s="68" t="s">
        <v>64</v>
      </c>
      <c r="E326" s="70"/>
      <c r="F326" s="70"/>
      <c r="G326" s="70"/>
      <c r="H326" s="67" t="s">
        <v>264</v>
      </c>
      <c r="I326" s="67"/>
      <c r="J326" s="69"/>
      <c r="K326" s="70"/>
      <c r="L326" s="67"/>
      <c r="M326" s="67"/>
      <c r="N326" s="67"/>
      <c r="O326" s="67"/>
      <c r="P326" s="67"/>
      <c r="Q326" s="67"/>
      <c r="R326" s="67"/>
      <c r="S326" s="67"/>
      <c r="T326" s="67"/>
      <c r="U326" s="67"/>
      <c r="V326" s="67"/>
      <c r="W326" s="67"/>
      <c r="X326" s="67"/>
      <c r="Y326" s="67"/>
      <c r="Z326" s="68"/>
      <c r="AA326" s="68"/>
      <c r="AB326" s="69"/>
      <c r="AC326" s="71"/>
      <c r="AD326" s="71"/>
      <c r="AE326" s="71"/>
      <c r="AF326" s="244"/>
      <c r="AG326" s="245"/>
      <c r="AH326" s="245"/>
      <c r="AI326" s="245"/>
      <c r="AJ326" s="245"/>
      <c r="AK326" s="245"/>
      <c r="AL326" s="245"/>
      <c r="AM326" s="245"/>
      <c r="AN326" s="245"/>
      <c r="AO326" s="245"/>
      <c r="AP326" s="245"/>
      <c r="AQ326" s="246"/>
      <c r="AS326" s="381"/>
    </row>
    <row r="327" spans="1:45" ht="18" customHeight="1" x14ac:dyDescent="0.25">
      <c r="A327" s="455" t="s">
        <v>102</v>
      </c>
      <c r="B327" s="456"/>
      <c r="C327" s="457"/>
      <c r="D327" s="68" t="s">
        <v>63</v>
      </c>
      <c r="E327" s="70"/>
      <c r="F327" s="70"/>
      <c r="G327" s="68"/>
      <c r="H327" s="67" t="s">
        <v>265</v>
      </c>
      <c r="I327" s="67"/>
      <c r="J327" s="69"/>
      <c r="K327" s="67"/>
      <c r="L327" s="67"/>
      <c r="M327" s="59"/>
      <c r="N327" s="70"/>
      <c r="O327" s="67"/>
      <c r="P327" s="67"/>
      <c r="Q327" s="67"/>
      <c r="R327" s="67"/>
      <c r="S327" s="67"/>
      <c r="T327" s="67"/>
      <c r="U327" s="67"/>
      <c r="V327" s="67"/>
      <c r="W327" s="67"/>
      <c r="X327" s="67"/>
      <c r="Y327" s="67"/>
      <c r="Z327" s="68"/>
      <c r="AA327" s="68"/>
      <c r="AB327" s="69"/>
      <c r="AC327" s="71"/>
      <c r="AD327" s="71"/>
      <c r="AE327" s="71"/>
      <c r="AF327" s="458" t="s">
        <v>211</v>
      </c>
      <c r="AG327" s="459"/>
      <c r="AH327" s="459"/>
      <c r="AI327" s="459"/>
      <c r="AJ327" s="459"/>
      <c r="AK327" s="459"/>
      <c r="AL327" s="459"/>
      <c r="AM327" s="459"/>
      <c r="AN327" s="459"/>
      <c r="AO327" s="459"/>
      <c r="AP327" s="459"/>
      <c r="AQ327" s="460"/>
      <c r="AS327" s="381"/>
    </row>
    <row r="328" spans="1:45" ht="18" customHeight="1" x14ac:dyDescent="0.25">
      <c r="A328" s="452" t="s">
        <v>57</v>
      </c>
      <c r="B328" s="453"/>
      <c r="C328" s="454"/>
      <c r="D328" s="68" t="s">
        <v>0</v>
      </c>
      <c r="E328" s="68"/>
      <c r="F328" s="68"/>
      <c r="G328" s="68"/>
      <c r="H328" s="67" t="s">
        <v>65</v>
      </c>
      <c r="I328" s="67"/>
      <c r="J328" s="69"/>
      <c r="K328" s="67"/>
      <c r="L328" s="67"/>
      <c r="M328" s="67"/>
      <c r="N328" s="70"/>
      <c r="O328" s="67"/>
      <c r="P328" s="67"/>
      <c r="Q328" s="67"/>
      <c r="R328" s="67"/>
      <c r="S328" s="67"/>
      <c r="T328" s="67"/>
      <c r="U328" s="67"/>
      <c r="V328" s="67"/>
      <c r="W328" s="67"/>
      <c r="X328" s="67"/>
      <c r="Y328" s="67"/>
      <c r="Z328" s="68"/>
      <c r="AA328" s="68"/>
      <c r="AB328" s="69"/>
      <c r="AC328" s="68"/>
      <c r="AD328" s="68"/>
      <c r="AE328" s="68"/>
      <c r="AF328" s="458" t="s">
        <v>212</v>
      </c>
      <c r="AG328" s="459"/>
      <c r="AH328" s="459"/>
      <c r="AI328" s="459"/>
      <c r="AJ328" s="459"/>
      <c r="AK328" s="459"/>
      <c r="AL328" s="459"/>
      <c r="AM328" s="459"/>
      <c r="AN328" s="459"/>
      <c r="AO328" s="459"/>
      <c r="AP328" s="459"/>
      <c r="AQ328" s="460"/>
      <c r="AS328" s="381"/>
    </row>
    <row r="329" spans="1:45" ht="18" customHeight="1" thickBot="1" x14ac:dyDescent="0.3">
      <c r="A329" s="520"/>
      <c r="B329" s="521"/>
      <c r="C329" s="522"/>
      <c r="D329" s="75"/>
      <c r="E329" s="68"/>
      <c r="F329" s="68"/>
      <c r="G329" s="68"/>
      <c r="H329" s="67"/>
      <c r="I329" s="67"/>
      <c r="J329" s="69"/>
      <c r="K329" s="67"/>
      <c r="L329" s="67"/>
      <c r="M329" s="67"/>
      <c r="N329" s="67"/>
      <c r="O329" s="67"/>
      <c r="P329" s="67"/>
      <c r="Q329" s="67"/>
      <c r="R329" s="67"/>
      <c r="S329" s="67"/>
      <c r="T329" s="67"/>
      <c r="U329" s="67"/>
      <c r="V329" s="67"/>
      <c r="W329" s="67"/>
      <c r="X329" s="67"/>
      <c r="Y329" s="67"/>
      <c r="Z329" s="68"/>
      <c r="AA329" s="218"/>
      <c r="AB329" s="216"/>
      <c r="AC329" s="219"/>
      <c r="AD329" s="219"/>
      <c r="AE329" s="219"/>
      <c r="AF329" s="247"/>
      <c r="AG329" s="77"/>
      <c r="AH329" s="77"/>
      <c r="AI329" s="77"/>
      <c r="AJ329" s="77"/>
      <c r="AK329" s="77"/>
      <c r="AL329" s="77"/>
      <c r="AM329" s="77"/>
      <c r="AN329" s="77"/>
      <c r="AO329" s="77"/>
      <c r="AP329" s="77"/>
      <c r="AQ329" s="248"/>
      <c r="AS329" s="381"/>
    </row>
    <row r="330" spans="1:45" ht="18" customHeight="1" thickBot="1" x14ac:dyDescent="0.3">
      <c r="A330" s="194"/>
      <c r="B330" s="194"/>
      <c r="C330" s="194"/>
      <c r="D330" s="84"/>
      <c r="E330" s="84"/>
      <c r="F330" s="84"/>
      <c r="G330" s="84"/>
      <c r="H330" s="84"/>
      <c r="I330" s="84"/>
      <c r="J330" s="84"/>
      <c r="K330" s="195"/>
      <c r="L330" s="195"/>
      <c r="M330" s="195"/>
      <c r="N330" s="195"/>
      <c r="O330" s="195"/>
      <c r="P330" s="195"/>
      <c r="Q330" s="195"/>
      <c r="R330" s="195"/>
      <c r="S330" s="195"/>
      <c r="T330" s="195"/>
      <c r="U330" s="195"/>
      <c r="V330" s="195"/>
      <c r="W330" s="195"/>
      <c r="X330" s="195"/>
      <c r="Y330" s="195"/>
      <c r="Z330" s="196"/>
      <c r="AA330" s="196"/>
      <c r="AB330" s="197"/>
      <c r="AC330" s="197"/>
      <c r="AD330" s="197"/>
      <c r="AE330" s="197"/>
      <c r="AF330" s="197"/>
      <c r="AG330" s="197"/>
      <c r="AH330" s="197"/>
      <c r="AI330" s="197"/>
      <c r="AJ330" s="197"/>
      <c r="AK330" s="197"/>
      <c r="AL330" s="197"/>
      <c r="AM330" s="197"/>
      <c r="AN330" s="197"/>
      <c r="AO330" s="197"/>
      <c r="AP330" s="84"/>
      <c r="AQ330" s="84"/>
      <c r="AS330" s="381"/>
    </row>
    <row r="331" spans="1:45" ht="18" customHeight="1" x14ac:dyDescent="0.25">
      <c r="A331" s="523" t="s">
        <v>39</v>
      </c>
      <c r="B331" s="526" t="s">
        <v>2</v>
      </c>
      <c r="C331" s="527"/>
      <c r="D331" s="532" t="s">
        <v>3</v>
      </c>
      <c r="E331" s="533"/>
      <c r="F331" s="534"/>
      <c r="G331" s="538" t="s">
        <v>4</v>
      </c>
      <c r="H331" s="539"/>
      <c r="I331" s="539"/>
      <c r="J331" s="539"/>
      <c r="K331" s="539"/>
      <c r="L331" s="538" t="s">
        <v>49</v>
      </c>
      <c r="M331" s="540"/>
      <c r="N331" s="540"/>
      <c r="O331" s="540"/>
      <c r="P331" s="540"/>
      <c r="Q331" s="540"/>
      <c r="R331" s="540"/>
      <c r="S331" s="540"/>
      <c r="T331" s="540"/>
      <c r="U331" s="540"/>
      <c r="V331" s="540"/>
      <c r="W331" s="540"/>
      <c r="X331" s="540"/>
      <c r="Y331" s="540"/>
      <c r="Z331" s="540"/>
      <c r="AA331" s="540"/>
      <c r="AB331" s="540"/>
      <c r="AC331" s="540"/>
      <c r="AD331" s="540"/>
      <c r="AE331" s="540"/>
      <c r="AF331" s="540"/>
      <c r="AG331" s="540"/>
      <c r="AH331" s="540"/>
      <c r="AI331" s="540"/>
      <c r="AJ331" s="540"/>
      <c r="AK331" s="540"/>
      <c r="AL331" s="540"/>
      <c r="AM331" s="540"/>
      <c r="AN331" s="540"/>
      <c r="AO331" s="540"/>
      <c r="AP331" s="540"/>
      <c r="AQ331" s="541"/>
      <c r="AS331" s="381"/>
    </row>
    <row r="332" spans="1:45" ht="18" customHeight="1" x14ac:dyDescent="0.25">
      <c r="A332" s="524"/>
      <c r="B332" s="528"/>
      <c r="C332" s="529"/>
      <c r="D332" s="535"/>
      <c r="E332" s="536"/>
      <c r="F332" s="537"/>
      <c r="G332" s="542" t="s">
        <v>6</v>
      </c>
      <c r="H332" s="432" t="s">
        <v>7</v>
      </c>
      <c r="I332" s="432"/>
      <c r="J332" s="432"/>
      <c r="K332" s="419"/>
      <c r="L332" s="470" t="s">
        <v>266</v>
      </c>
      <c r="M332" s="432"/>
      <c r="N332" s="432"/>
      <c r="O332" s="471"/>
      <c r="P332" s="470" t="s">
        <v>267</v>
      </c>
      <c r="Q332" s="432"/>
      <c r="R332" s="432"/>
      <c r="S332" s="471"/>
      <c r="T332" s="467" t="s">
        <v>268</v>
      </c>
      <c r="U332" s="468"/>
      <c r="V332" s="468"/>
      <c r="W332" s="469"/>
      <c r="X332" s="467" t="s">
        <v>269</v>
      </c>
      <c r="Y332" s="468"/>
      <c r="Z332" s="468"/>
      <c r="AA332" s="469"/>
      <c r="AB332" s="467" t="s">
        <v>270</v>
      </c>
      <c r="AC332" s="468"/>
      <c r="AD332" s="468"/>
      <c r="AE332" s="469"/>
      <c r="AF332" s="467" t="s">
        <v>271</v>
      </c>
      <c r="AG332" s="468"/>
      <c r="AH332" s="468"/>
      <c r="AI332" s="469"/>
      <c r="AJ332" s="467" t="s">
        <v>272</v>
      </c>
      <c r="AK332" s="468"/>
      <c r="AL332" s="468"/>
      <c r="AM332" s="469"/>
      <c r="AN332" s="470" t="s">
        <v>273</v>
      </c>
      <c r="AO332" s="432"/>
      <c r="AP332" s="432"/>
      <c r="AQ332" s="471"/>
      <c r="AS332" s="381"/>
    </row>
    <row r="333" spans="1:45" ht="18" customHeight="1" x14ac:dyDescent="0.25">
      <c r="A333" s="524"/>
      <c r="B333" s="528"/>
      <c r="C333" s="529"/>
      <c r="D333" s="461" t="s">
        <v>8</v>
      </c>
      <c r="E333" s="413" t="s">
        <v>9</v>
      </c>
      <c r="F333" s="464" t="s">
        <v>60</v>
      </c>
      <c r="G333" s="543"/>
      <c r="H333" s="432" t="s">
        <v>10</v>
      </c>
      <c r="I333" s="432" t="s">
        <v>11</v>
      </c>
      <c r="J333" s="432" t="s">
        <v>12</v>
      </c>
      <c r="K333" s="419" t="s">
        <v>55</v>
      </c>
      <c r="L333" s="421" t="s">
        <v>213</v>
      </c>
      <c r="M333" s="422"/>
      <c r="N333" s="422"/>
      <c r="O333" s="422"/>
      <c r="P333" s="422"/>
      <c r="Q333" s="422"/>
      <c r="R333" s="422"/>
      <c r="S333" s="422"/>
      <c r="T333" s="422"/>
      <c r="U333" s="422"/>
      <c r="V333" s="422"/>
      <c r="W333" s="422"/>
      <c r="X333" s="422"/>
      <c r="Y333" s="422"/>
      <c r="Z333" s="422"/>
      <c r="AA333" s="422"/>
      <c r="AB333" s="422"/>
      <c r="AC333" s="422"/>
      <c r="AD333" s="422"/>
      <c r="AE333" s="422"/>
      <c r="AF333" s="422"/>
      <c r="AG333" s="422"/>
      <c r="AH333" s="422"/>
      <c r="AI333" s="422"/>
      <c r="AJ333" s="422"/>
      <c r="AK333" s="422"/>
      <c r="AL333" s="422"/>
      <c r="AM333" s="422"/>
      <c r="AN333" s="422"/>
      <c r="AO333" s="422"/>
      <c r="AP333" s="422"/>
      <c r="AQ333" s="423"/>
      <c r="AS333" s="381"/>
    </row>
    <row r="334" spans="1:45" ht="18" customHeight="1" x14ac:dyDescent="0.25">
      <c r="A334" s="524"/>
      <c r="B334" s="528"/>
      <c r="C334" s="529"/>
      <c r="D334" s="461"/>
      <c r="E334" s="463"/>
      <c r="F334" s="465"/>
      <c r="G334" s="543"/>
      <c r="H334" s="432"/>
      <c r="I334" s="432"/>
      <c r="J334" s="432"/>
      <c r="K334" s="419"/>
      <c r="L334" s="417" t="s">
        <v>10</v>
      </c>
      <c r="M334" s="411" t="s">
        <v>11</v>
      </c>
      <c r="N334" s="413" t="s">
        <v>13</v>
      </c>
      <c r="O334" s="415" t="s">
        <v>58</v>
      </c>
      <c r="P334" s="417" t="s">
        <v>10</v>
      </c>
      <c r="Q334" s="411" t="s">
        <v>11</v>
      </c>
      <c r="R334" s="413" t="s">
        <v>13</v>
      </c>
      <c r="S334" s="415" t="s">
        <v>58</v>
      </c>
      <c r="T334" s="417" t="s">
        <v>10</v>
      </c>
      <c r="U334" s="411" t="s">
        <v>11</v>
      </c>
      <c r="V334" s="413" t="s">
        <v>13</v>
      </c>
      <c r="W334" s="415" t="s">
        <v>58</v>
      </c>
      <c r="X334" s="417" t="s">
        <v>10</v>
      </c>
      <c r="Y334" s="411" t="s">
        <v>11</v>
      </c>
      <c r="Z334" s="413" t="s">
        <v>13</v>
      </c>
      <c r="AA334" s="415" t="s">
        <v>58</v>
      </c>
      <c r="AB334" s="417" t="s">
        <v>10</v>
      </c>
      <c r="AC334" s="411" t="s">
        <v>11</v>
      </c>
      <c r="AD334" s="413" t="s">
        <v>13</v>
      </c>
      <c r="AE334" s="415" t="s">
        <v>58</v>
      </c>
      <c r="AF334" s="417" t="s">
        <v>10</v>
      </c>
      <c r="AG334" s="411" t="s">
        <v>11</v>
      </c>
      <c r="AH334" s="413" t="s">
        <v>13</v>
      </c>
      <c r="AI334" s="415" t="s">
        <v>58</v>
      </c>
      <c r="AJ334" s="417" t="s">
        <v>10</v>
      </c>
      <c r="AK334" s="411" t="s">
        <v>11</v>
      </c>
      <c r="AL334" s="413" t="s">
        <v>13</v>
      </c>
      <c r="AM334" s="415" t="s">
        <v>58</v>
      </c>
      <c r="AN334" s="417" t="s">
        <v>10</v>
      </c>
      <c r="AO334" s="411" t="s">
        <v>11</v>
      </c>
      <c r="AP334" s="413" t="s">
        <v>13</v>
      </c>
      <c r="AQ334" s="415" t="s">
        <v>58</v>
      </c>
      <c r="AS334" s="381"/>
    </row>
    <row r="335" spans="1:45" ht="18" customHeight="1" thickBot="1" x14ac:dyDescent="0.3">
      <c r="A335" s="525"/>
      <c r="B335" s="530"/>
      <c r="C335" s="531"/>
      <c r="D335" s="462"/>
      <c r="E335" s="414"/>
      <c r="F335" s="466"/>
      <c r="G335" s="544"/>
      <c r="H335" s="433"/>
      <c r="I335" s="433"/>
      <c r="J335" s="433"/>
      <c r="K335" s="420"/>
      <c r="L335" s="418"/>
      <c r="M335" s="412"/>
      <c r="N335" s="414"/>
      <c r="O335" s="416"/>
      <c r="P335" s="418"/>
      <c r="Q335" s="412"/>
      <c r="R335" s="414"/>
      <c r="S335" s="416"/>
      <c r="T335" s="418"/>
      <c r="U335" s="412"/>
      <c r="V335" s="414"/>
      <c r="W335" s="416"/>
      <c r="X335" s="418"/>
      <c r="Y335" s="412"/>
      <c r="Z335" s="414"/>
      <c r="AA335" s="416"/>
      <c r="AB335" s="418"/>
      <c r="AC335" s="412"/>
      <c r="AD335" s="414"/>
      <c r="AE335" s="416"/>
      <c r="AF335" s="418"/>
      <c r="AG335" s="412"/>
      <c r="AH335" s="414"/>
      <c r="AI335" s="416"/>
      <c r="AJ335" s="418"/>
      <c r="AK335" s="412"/>
      <c r="AL335" s="414"/>
      <c r="AM335" s="416"/>
      <c r="AN335" s="418"/>
      <c r="AO335" s="412"/>
      <c r="AP335" s="414"/>
      <c r="AQ335" s="416"/>
      <c r="AS335" s="381"/>
    </row>
    <row r="336" spans="1:45" ht="18" customHeight="1" thickBot="1" x14ac:dyDescent="0.3">
      <c r="A336" s="85" t="s">
        <v>284</v>
      </c>
      <c r="B336" s="519" t="s">
        <v>199</v>
      </c>
      <c r="C336" s="519"/>
      <c r="D336" s="519"/>
      <c r="E336" s="519"/>
      <c r="F336" s="519"/>
      <c r="G336" s="519"/>
      <c r="H336" s="519"/>
      <c r="I336" s="519"/>
      <c r="J336" s="519"/>
      <c r="K336" s="519"/>
      <c r="L336" s="446"/>
      <c r="M336" s="446"/>
      <c r="N336" s="446"/>
      <c r="O336" s="446"/>
      <c r="P336" s="446"/>
      <c r="Q336" s="446"/>
      <c r="R336" s="446"/>
      <c r="S336" s="446"/>
      <c r="T336" s="446"/>
      <c r="U336" s="446"/>
      <c r="V336" s="446"/>
      <c r="W336" s="446"/>
      <c r="X336" s="446"/>
      <c r="Y336" s="446"/>
      <c r="Z336" s="446"/>
      <c r="AA336" s="446"/>
      <c r="AB336" s="446"/>
      <c r="AC336" s="446"/>
      <c r="AD336" s="446"/>
      <c r="AE336" s="446"/>
      <c r="AF336" s="446"/>
      <c r="AG336" s="446"/>
      <c r="AH336" s="446"/>
      <c r="AI336" s="446"/>
      <c r="AJ336" s="446"/>
      <c r="AK336" s="446"/>
      <c r="AL336" s="446"/>
      <c r="AM336" s="446"/>
      <c r="AN336" s="446"/>
      <c r="AO336" s="446"/>
      <c r="AP336" s="446"/>
      <c r="AQ336" s="447"/>
      <c r="AS336" s="381"/>
    </row>
    <row r="337" spans="1:50" ht="18" customHeight="1" x14ac:dyDescent="0.25">
      <c r="A337" s="242">
        <v>1</v>
      </c>
      <c r="B337" s="430" t="s">
        <v>112</v>
      </c>
      <c r="C337" s="431"/>
      <c r="D337" s="203"/>
      <c r="E337" s="111">
        <v>1</v>
      </c>
      <c r="F337" s="112">
        <v>3</v>
      </c>
      <c r="G337" s="102">
        <f t="shared" ref="G337:G342" si="89">SUM(H337:K337)</f>
        <v>16</v>
      </c>
      <c r="H337" s="231">
        <f t="shared" ref="H337:H342" si="90">L337+P337+T337+X337+AB337+AF337+AJ337+AN337</f>
        <v>0</v>
      </c>
      <c r="I337" s="231">
        <f t="shared" ref="I337:I342" si="91">M337+Q337+U337+Y337+AC337+AG337+AK337+AO337</f>
        <v>0</v>
      </c>
      <c r="J337" s="231">
        <f t="shared" ref="J337:J342" si="92">N337+R337+V337+Z337+AD337+AH337+AL337+AP337</f>
        <v>16</v>
      </c>
      <c r="K337" s="231">
        <f t="shared" ref="K337:K342" si="93">O337+S337+W337+AA337+AE337+AI337+AM337+AQ337</f>
        <v>0</v>
      </c>
      <c r="L337" s="228"/>
      <c r="M337" s="188"/>
      <c r="N337" s="188"/>
      <c r="O337" s="229"/>
      <c r="P337" s="230"/>
      <c r="Q337" s="188"/>
      <c r="R337" s="188"/>
      <c r="S337" s="229"/>
      <c r="T337" s="225"/>
      <c r="U337" s="226"/>
      <c r="V337" s="226"/>
      <c r="W337" s="227"/>
      <c r="X337" s="230"/>
      <c r="Y337" s="188"/>
      <c r="Z337" s="188"/>
      <c r="AA337" s="229"/>
      <c r="AB337" s="213"/>
      <c r="AC337" s="212"/>
      <c r="AD337" s="212"/>
      <c r="AE337" s="168"/>
      <c r="AF337" s="213"/>
      <c r="AG337" s="212"/>
      <c r="AH337" s="212"/>
      <c r="AI337" s="168"/>
      <c r="AJ337" s="213"/>
      <c r="AK337" s="212"/>
      <c r="AL337" s="212">
        <v>16</v>
      </c>
      <c r="AM337" s="168"/>
      <c r="AN337" s="213"/>
      <c r="AO337" s="212"/>
      <c r="AP337" s="212"/>
      <c r="AQ337" s="168"/>
      <c r="AS337" s="381"/>
      <c r="AU337" s="379">
        <v>16</v>
      </c>
    </row>
    <row r="338" spans="1:50" ht="18" customHeight="1" x14ac:dyDescent="0.25">
      <c r="A338" s="243">
        <f>A337+1</f>
        <v>2</v>
      </c>
      <c r="B338" s="430" t="s">
        <v>328</v>
      </c>
      <c r="C338" s="431"/>
      <c r="D338" s="181"/>
      <c r="E338" s="176">
        <v>1</v>
      </c>
      <c r="F338" s="112">
        <v>2</v>
      </c>
      <c r="G338" s="102">
        <f t="shared" si="89"/>
        <v>16</v>
      </c>
      <c r="H338" s="231">
        <f t="shared" si="90"/>
        <v>16</v>
      </c>
      <c r="I338" s="231">
        <f t="shared" si="91"/>
        <v>0</v>
      </c>
      <c r="J338" s="231">
        <f t="shared" si="92"/>
        <v>0</v>
      </c>
      <c r="K338" s="231">
        <f t="shared" si="93"/>
        <v>0</v>
      </c>
      <c r="L338" s="190"/>
      <c r="M338" s="212"/>
      <c r="N338" s="212"/>
      <c r="O338" s="168"/>
      <c r="P338" s="213"/>
      <c r="Q338" s="212"/>
      <c r="R338" s="212"/>
      <c r="S338" s="168"/>
      <c r="T338" s="190"/>
      <c r="U338" s="212"/>
      <c r="V338" s="212"/>
      <c r="W338" s="168"/>
      <c r="X338" s="213"/>
      <c r="Y338" s="212"/>
      <c r="Z338" s="212"/>
      <c r="AA338" s="168"/>
      <c r="AB338" s="213"/>
      <c r="AC338" s="212"/>
      <c r="AD338" s="212"/>
      <c r="AE338" s="168"/>
      <c r="AF338" s="213"/>
      <c r="AG338" s="212"/>
      <c r="AH338" s="212"/>
      <c r="AI338" s="168"/>
      <c r="AJ338" s="102">
        <v>16</v>
      </c>
      <c r="AK338" s="212"/>
      <c r="AL338" s="212"/>
      <c r="AM338" s="168"/>
      <c r="AN338" s="213"/>
      <c r="AO338" s="212"/>
      <c r="AP338" s="212"/>
      <c r="AQ338" s="168"/>
      <c r="AS338" s="381"/>
      <c r="AV338" s="379">
        <v>16</v>
      </c>
    </row>
    <row r="339" spans="1:50" ht="18" customHeight="1" x14ac:dyDescent="0.25">
      <c r="A339" s="243">
        <f>A338+1</f>
        <v>3</v>
      </c>
      <c r="B339" s="430" t="s">
        <v>248</v>
      </c>
      <c r="C339" s="431"/>
      <c r="D339" s="175"/>
      <c r="E339" s="176">
        <v>2</v>
      </c>
      <c r="F339" s="115">
        <v>2</v>
      </c>
      <c r="G339" s="102">
        <f t="shared" si="89"/>
        <v>16</v>
      </c>
      <c r="H339" s="231">
        <f t="shared" si="90"/>
        <v>8</v>
      </c>
      <c r="I339" s="231">
        <f t="shared" si="91"/>
        <v>0</v>
      </c>
      <c r="J339" s="231">
        <f t="shared" si="92"/>
        <v>0</v>
      </c>
      <c r="K339" s="231">
        <f t="shared" si="93"/>
        <v>8</v>
      </c>
      <c r="L339" s="190"/>
      <c r="M339" s="212"/>
      <c r="N339" s="212"/>
      <c r="O339" s="168"/>
      <c r="P339" s="213"/>
      <c r="Q339" s="212"/>
      <c r="R339" s="212"/>
      <c r="S339" s="168"/>
      <c r="T339" s="190"/>
      <c r="U339" s="212"/>
      <c r="V339" s="212"/>
      <c r="W339" s="168"/>
      <c r="X339" s="213"/>
      <c r="Y339" s="212"/>
      <c r="Z339" s="212"/>
      <c r="AA339" s="168"/>
      <c r="AB339" s="213"/>
      <c r="AC339" s="212"/>
      <c r="AD339" s="212"/>
      <c r="AE339" s="168"/>
      <c r="AF339" s="213"/>
      <c r="AG339" s="212"/>
      <c r="AH339" s="212"/>
      <c r="AI339" s="229"/>
      <c r="AJ339" s="102"/>
      <c r="AK339" s="212"/>
      <c r="AL339" s="212"/>
      <c r="AM339" s="229"/>
      <c r="AN339" s="213">
        <v>8</v>
      </c>
      <c r="AO339" s="212"/>
      <c r="AP339" s="212"/>
      <c r="AQ339" s="229">
        <v>8</v>
      </c>
      <c r="AS339" s="381"/>
      <c r="AV339" s="379">
        <v>16</v>
      </c>
    </row>
    <row r="340" spans="1:50" ht="18" customHeight="1" x14ac:dyDescent="0.25">
      <c r="A340" s="243">
        <f>A339+1</f>
        <v>4</v>
      </c>
      <c r="B340" s="430" t="s">
        <v>358</v>
      </c>
      <c r="C340" s="431"/>
      <c r="D340" s="113"/>
      <c r="E340" s="114">
        <v>1</v>
      </c>
      <c r="F340" s="115">
        <v>3</v>
      </c>
      <c r="G340" s="102">
        <f t="shared" si="89"/>
        <v>16</v>
      </c>
      <c r="H340" s="231">
        <f t="shared" si="90"/>
        <v>16</v>
      </c>
      <c r="I340" s="231">
        <f t="shared" si="91"/>
        <v>0</v>
      </c>
      <c r="J340" s="231">
        <f t="shared" si="92"/>
        <v>0</v>
      </c>
      <c r="K340" s="231">
        <f t="shared" si="93"/>
        <v>0</v>
      </c>
      <c r="L340" s="228"/>
      <c r="M340" s="212"/>
      <c r="N340" s="212"/>
      <c r="O340" s="229"/>
      <c r="P340" s="213"/>
      <c r="Q340" s="212"/>
      <c r="R340" s="212"/>
      <c r="S340" s="229"/>
      <c r="T340" s="228"/>
      <c r="U340" s="188"/>
      <c r="V340" s="188"/>
      <c r="W340" s="229"/>
      <c r="X340" s="213"/>
      <c r="Y340" s="212"/>
      <c r="Z340" s="212"/>
      <c r="AA340" s="229"/>
      <c r="AB340" s="213"/>
      <c r="AC340" s="212"/>
      <c r="AD340" s="212"/>
      <c r="AE340" s="229"/>
      <c r="AF340" s="213"/>
      <c r="AG340" s="212"/>
      <c r="AH340" s="212"/>
      <c r="AI340" s="229"/>
      <c r="AJ340" s="213">
        <v>16</v>
      </c>
      <c r="AK340" s="212"/>
      <c r="AL340" s="212"/>
      <c r="AM340" s="229"/>
      <c r="AN340" s="213"/>
      <c r="AO340" s="212"/>
      <c r="AP340" s="212"/>
      <c r="AQ340" s="229"/>
      <c r="AS340" s="381"/>
      <c r="AV340" s="379">
        <v>16</v>
      </c>
      <c r="AX340" s="379" t="s">
        <v>357</v>
      </c>
    </row>
    <row r="341" spans="1:50" ht="18" customHeight="1" x14ac:dyDescent="0.25">
      <c r="A341" s="243">
        <f>A340+1</f>
        <v>5</v>
      </c>
      <c r="B341" s="430" t="s">
        <v>93</v>
      </c>
      <c r="C341" s="431"/>
      <c r="D341" s="110"/>
      <c r="E341" s="111">
        <v>1</v>
      </c>
      <c r="F341" s="112">
        <v>9</v>
      </c>
      <c r="G341" s="102">
        <f t="shared" si="89"/>
        <v>18</v>
      </c>
      <c r="H341" s="231">
        <f t="shared" si="90"/>
        <v>0</v>
      </c>
      <c r="I341" s="231">
        <f t="shared" si="91"/>
        <v>0</v>
      </c>
      <c r="J341" s="231">
        <f t="shared" si="92"/>
        <v>0</v>
      </c>
      <c r="K341" s="231">
        <f t="shared" si="93"/>
        <v>18</v>
      </c>
      <c r="L341" s="190"/>
      <c r="M341" s="212"/>
      <c r="N341" s="212"/>
      <c r="O341" s="168"/>
      <c r="P341" s="213"/>
      <c r="Q341" s="212"/>
      <c r="R341" s="212"/>
      <c r="S341" s="168"/>
      <c r="T341" s="190"/>
      <c r="U341" s="212"/>
      <c r="V341" s="212"/>
      <c r="W341" s="168"/>
      <c r="X341" s="213"/>
      <c r="Y341" s="212"/>
      <c r="Z341" s="212"/>
      <c r="AA341" s="168"/>
      <c r="AB341" s="213"/>
      <c r="AC341" s="212"/>
      <c r="AD341" s="212"/>
      <c r="AE341" s="168"/>
      <c r="AF341" s="213"/>
      <c r="AG341" s="212"/>
      <c r="AH341" s="212"/>
      <c r="AI341" s="168"/>
      <c r="AJ341" s="213"/>
      <c r="AK341" s="212"/>
      <c r="AL341" s="212"/>
      <c r="AM341" s="168"/>
      <c r="AN341" s="213"/>
      <c r="AO341" s="212"/>
      <c r="AP341" s="212"/>
      <c r="AQ341" s="229">
        <v>18</v>
      </c>
      <c r="AS341" s="381"/>
      <c r="AU341" s="379">
        <v>9</v>
      </c>
      <c r="AV341" s="379">
        <v>9</v>
      </c>
    </row>
    <row r="342" spans="1:50" ht="36" customHeight="1" thickBot="1" x14ac:dyDescent="0.3">
      <c r="A342" s="294">
        <f t="shared" ref="A342" si="94">A341+1</f>
        <v>6</v>
      </c>
      <c r="B342" s="450" t="s">
        <v>111</v>
      </c>
      <c r="C342" s="451"/>
      <c r="D342" s="290"/>
      <c r="E342" s="286"/>
      <c r="F342" s="287">
        <v>15</v>
      </c>
      <c r="G342" s="289">
        <f t="shared" si="89"/>
        <v>0</v>
      </c>
      <c r="H342" s="286">
        <f t="shared" si="90"/>
        <v>0</v>
      </c>
      <c r="I342" s="286">
        <f t="shared" si="91"/>
        <v>0</v>
      </c>
      <c r="J342" s="286">
        <f t="shared" si="92"/>
        <v>0</v>
      </c>
      <c r="K342" s="287">
        <f t="shared" si="93"/>
        <v>0</v>
      </c>
      <c r="L342" s="291"/>
      <c r="M342" s="292"/>
      <c r="N342" s="292"/>
      <c r="O342" s="280"/>
      <c r="P342" s="230"/>
      <c r="Q342" s="292"/>
      <c r="R342" s="292"/>
      <c r="S342" s="280"/>
      <c r="T342" s="291"/>
      <c r="U342" s="292"/>
      <c r="V342" s="292"/>
      <c r="W342" s="280"/>
      <c r="X342" s="230"/>
      <c r="Y342" s="292"/>
      <c r="Z342" s="292"/>
      <c r="AA342" s="280"/>
      <c r="AB342" s="116"/>
      <c r="AC342" s="286"/>
      <c r="AD342" s="286"/>
      <c r="AE342" s="287"/>
      <c r="AF342" s="116"/>
      <c r="AG342" s="286"/>
      <c r="AH342" s="286"/>
      <c r="AI342" s="287"/>
      <c r="AJ342" s="116"/>
      <c r="AK342" s="286"/>
      <c r="AL342" s="286"/>
      <c r="AM342" s="287"/>
      <c r="AN342" s="116"/>
      <c r="AO342" s="286"/>
      <c r="AP342" s="286"/>
      <c r="AQ342" s="287"/>
      <c r="AS342" s="381"/>
      <c r="AU342" s="379">
        <f>SUM(AU27:AU341)</f>
        <v>297</v>
      </c>
      <c r="AV342" s="379">
        <f>SUM(AV27:AV341)</f>
        <v>273</v>
      </c>
    </row>
    <row r="343" spans="1:50" ht="18" customHeight="1" thickTop="1" x14ac:dyDescent="0.25">
      <c r="A343" s="495" t="s">
        <v>21</v>
      </c>
      <c r="B343" s="496"/>
      <c r="C343" s="497"/>
      <c r="D343" s="501">
        <f t="shared" ref="D343:AQ343" si="95">SUM(D337:D342)</f>
        <v>0</v>
      </c>
      <c r="E343" s="503">
        <f t="shared" si="95"/>
        <v>6</v>
      </c>
      <c r="F343" s="505">
        <f t="shared" si="95"/>
        <v>34</v>
      </c>
      <c r="G343" s="507">
        <f t="shared" si="95"/>
        <v>82</v>
      </c>
      <c r="H343" s="503">
        <f t="shared" si="95"/>
        <v>40</v>
      </c>
      <c r="I343" s="503">
        <f t="shared" si="95"/>
        <v>0</v>
      </c>
      <c r="J343" s="503">
        <f t="shared" si="95"/>
        <v>16</v>
      </c>
      <c r="K343" s="505">
        <f t="shared" si="95"/>
        <v>26</v>
      </c>
      <c r="L343" s="122">
        <f t="shared" si="95"/>
        <v>0</v>
      </c>
      <c r="M343" s="123">
        <f t="shared" si="95"/>
        <v>0</v>
      </c>
      <c r="N343" s="123">
        <f t="shared" si="95"/>
        <v>0</v>
      </c>
      <c r="O343" s="124">
        <f t="shared" si="95"/>
        <v>0</v>
      </c>
      <c r="P343" s="122">
        <f t="shared" si="95"/>
        <v>0</v>
      </c>
      <c r="Q343" s="123">
        <f t="shared" si="95"/>
        <v>0</v>
      </c>
      <c r="R343" s="123">
        <f t="shared" si="95"/>
        <v>0</v>
      </c>
      <c r="S343" s="124">
        <f t="shared" si="95"/>
        <v>0</v>
      </c>
      <c r="T343" s="122">
        <f t="shared" si="95"/>
        <v>0</v>
      </c>
      <c r="U343" s="123">
        <f t="shared" si="95"/>
        <v>0</v>
      </c>
      <c r="V343" s="123">
        <f t="shared" si="95"/>
        <v>0</v>
      </c>
      <c r="W343" s="124">
        <f t="shared" si="95"/>
        <v>0</v>
      </c>
      <c r="X343" s="122">
        <f t="shared" si="95"/>
        <v>0</v>
      </c>
      <c r="Y343" s="123">
        <f t="shared" si="95"/>
        <v>0</v>
      </c>
      <c r="Z343" s="123">
        <f t="shared" si="95"/>
        <v>0</v>
      </c>
      <c r="AA343" s="124">
        <f t="shared" si="95"/>
        <v>0</v>
      </c>
      <c r="AB343" s="122">
        <f t="shared" si="95"/>
        <v>0</v>
      </c>
      <c r="AC343" s="123">
        <f t="shared" si="95"/>
        <v>0</v>
      </c>
      <c r="AD343" s="123">
        <f t="shared" si="95"/>
        <v>0</v>
      </c>
      <c r="AE343" s="124">
        <f t="shared" si="95"/>
        <v>0</v>
      </c>
      <c r="AF343" s="122">
        <f t="shared" si="95"/>
        <v>0</v>
      </c>
      <c r="AG343" s="123">
        <f t="shared" si="95"/>
        <v>0</v>
      </c>
      <c r="AH343" s="123">
        <f t="shared" si="95"/>
        <v>0</v>
      </c>
      <c r="AI343" s="124">
        <f t="shared" si="95"/>
        <v>0</v>
      </c>
      <c r="AJ343" s="122">
        <f t="shared" si="95"/>
        <v>32</v>
      </c>
      <c r="AK343" s="123">
        <f t="shared" si="95"/>
        <v>0</v>
      </c>
      <c r="AL343" s="123">
        <f t="shared" si="95"/>
        <v>16</v>
      </c>
      <c r="AM343" s="124">
        <f t="shared" si="95"/>
        <v>0</v>
      </c>
      <c r="AN343" s="122">
        <f t="shared" si="95"/>
        <v>8</v>
      </c>
      <c r="AO343" s="123">
        <f t="shared" si="95"/>
        <v>0</v>
      </c>
      <c r="AP343" s="123">
        <f t="shared" si="95"/>
        <v>0</v>
      </c>
      <c r="AQ343" s="125">
        <f t="shared" si="95"/>
        <v>26</v>
      </c>
      <c r="AS343" s="381"/>
    </row>
    <row r="344" spans="1:50" ht="18" customHeight="1" thickBot="1" x14ac:dyDescent="0.3">
      <c r="A344" s="498"/>
      <c r="B344" s="499"/>
      <c r="C344" s="500"/>
      <c r="D344" s="502"/>
      <c r="E344" s="504"/>
      <c r="F344" s="506"/>
      <c r="G344" s="508"/>
      <c r="H344" s="509"/>
      <c r="I344" s="509"/>
      <c r="J344" s="509"/>
      <c r="K344" s="516"/>
      <c r="L344" s="424">
        <f>SUM(L343:O343)</f>
        <v>0</v>
      </c>
      <c r="M344" s="517"/>
      <c r="N344" s="517"/>
      <c r="O344" s="518"/>
      <c r="P344" s="424">
        <f>SUM(P343:S343)</f>
        <v>0</v>
      </c>
      <c r="Q344" s="517"/>
      <c r="R344" s="517"/>
      <c r="S344" s="518"/>
      <c r="T344" s="424">
        <f>SUM(T343:W343)</f>
        <v>0</v>
      </c>
      <c r="U344" s="425"/>
      <c r="V344" s="425"/>
      <c r="W344" s="426"/>
      <c r="X344" s="424">
        <f>SUM(X343:AA343)</f>
        <v>0</v>
      </c>
      <c r="Y344" s="425"/>
      <c r="Z344" s="425"/>
      <c r="AA344" s="426"/>
      <c r="AB344" s="424">
        <f>SUM(AB343:AE343)</f>
        <v>0</v>
      </c>
      <c r="AC344" s="425"/>
      <c r="AD344" s="425"/>
      <c r="AE344" s="426"/>
      <c r="AF344" s="424">
        <f>SUM(AF343:AI343)</f>
        <v>0</v>
      </c>
      <c r="AG344" s="425"/>
      <c r="AH344" s="425"/>
      <c r="AI344" s="426"/>
      <c r="AJ344" s="424">
        <f>SUM(AJ343:AM343)</f>
        <v>48</v>
      </c>
      <c r="AK344" s="425"/>
      <c r="AL344" s="425"/>
      <c r="AM344" s="426"/>
      <c r="AN344" s="424">
        <f>SUM(AN343:AQ343)</f>
        <v>34</v>
      </c>
      <c r="AO344" s="425"/>
      <c r="AP344" s="425"/>
      <c r="AQ344" s="426"/>
      <c r="AS344" s="381"/>
    </row>
    <row r="345" spans="1:50" ht="18" customHeight="1" x14ac:dyDescent="0.25">
      <c r="A345" s="434" t="s">
        <v>316</v>
      </c>
      <c r="B345" s="435"/>
      <c r="C345" s="436"/>
      <c r="D345" s="438" t="s">
        <v>8</v>
      </c>
      <c r="E345" s="441" t="s">
        <v>9</v>
      </c>
      <c r="F345" s="415" t="s">
        <v>60</v>
      </c>
      <c r="G345" s="444" t="s">
        <v>6</v>
      </c>
      <c r="H345" s="432" t="s">
        <v>10</v>
      </c>
      <c r="I345" s="432" t="s">
        <v>11</v>
      </c>
      <c r="J345" s="432" t="s">
        <v>12</v>
      </c>
      <c r="K345" s="419" t="s">
        <v>55</v>
      </c>
      <c r="L345" s="395" t="s">
        <v>266</v>
      </c>
      <c r="M345" s="396"/>
      <c r="N345" s="396"/>
      <c r="O345" s="397"/>
      <c r="P345" s="395" t="s">
        <v>267</v>
      </c>
      <c r="Q345" s="396"/>
      <c r="R345" s="396"/>
      <c r="S345" s="397"/>
      <c r="T345" s="395" t="s">
        <v>268</v>
      </c>
      <c r="U345" s="396"/>
      <c r="V345" s="396"/>
      <c r="W345" s="397"/>
      <c r="X345" s="395" t="s">
        <v>269</v>
      </c>
      <c r="Y345" s="396"/>
      <c r="Z345" s="396"/>
      <c r="AA345" s="397"/>
      <c r="AB345" s="395" t="s">
        <v>270</v>
      </c>
      <c r="AC345" s="396"/>
      <c r="AD345" s="396"/>
      <c r="AE345" s="397"/>
      <c r="AF345" s="395" t="s">
        <v>271</v>
      </c>
      <c r="AG345" s="396"/>
      <c r="AH345" s="396"/>
      <c r="AI345" s="397"/>
      <c r="AJ345" s="427" t="s">
        <v>272</v>
      </c>
      <c r="AK345" s="428"/>
      <c r="AL345" s="428"/>
      <c r="AM345" s="429"/>
      <c r="AN345" s="395" t="s">
        <v>273</v>
      </c>
      <c r="AO345" s="396"/>
      <c r="AP345" s="396"/>
      <c r="AQ345" s="397"/>
      <c r="AS345" s="381"/>
    </row>
    <row r="346" spans="1:50" ht="18" customHeight="1" x14ac:dyDescent="0.25">
      <c r="A346" s="437"/>
      <c r="B346" s="435"/>
      <c r="C346" s="436"/>
      <c r="D346" s="439"/>
      <c r="E346" s="441"/>
      <c r="F346" s="443"/>
      <c r="G346" s="444"/>
      <c r="H346" s="432"/>
      <c r="I346" s="432"/>
      <c r="J346" s="432"/>
      <c r="K346" s="419"/>
      <c r="L346" s="417" t="s">
        <v>10</v>
      </c>
      <c r="M346" s="411" t="s">
        <v>11</v>
      </c>
      <c r="N346" s="413" t="s">
        <v>13</v>
      </c>
      <c r="O346" s="415" t="s">
        <v>58</v>
      </c>
      <c r="P346" s="417" t="s">
        <v>10</v>
      </c>
      <c r="Q346" s="411" t="s">
        <v>11</v>
      </c>
      <c r="R346" s="413" t="s">
        <v>13</v>
      </c>
      <c r="S346" s="415" t="s">
        <v>58</v>
      </c>
      <c r="T346" s="417" t="s">
        <v>10</v>
      </c>
      <c r="U346" s="411" t="s">
        <v>11</v>
      </c>
      <c r="V346" s="413" t="s">
        <v>13</v>
      </c>
      <c r="W346" s="415" t="s">
        <v>58</v>
      </c>
      <c r="X346" s="417" t="s">
        <v>10</v>
      </c>
      <c r="Y346" s="411" t="s">
        <v>11</v>
      </c>
      <c r="Z346" s="413" t="s">
        <v>13</v>
      </c>
      <c r="AA346" s="415" t="s">
        <v>58</v>
      </c>
      <c r="AB346" s="417" t="s">
        <v>10</v>
      </c>
      <c r="AC346" s="411" t="s">
        <v>11</v>
      </c>
      <c r="AD346" s="413" t="s">
        <v>13</v>
      </c>
      <c r="AE346" s="415" t="s">
        <v>58</v>
      </c>
      <c r="AF346" s="417" t="s">
        <v>10</v>
      </c>
      <c r="AG346" s="411" t="s">
        <v>11</v>
      </c>
      <c r="AH346" s="413" t="s">
        <v>13</v>
      </c>
      <c r="AI346" s="415" t="s">
        <v>58</v>
      </c>
      <c r="AJ346" s="417" t="s">
        <v>10</v>
      </c>
      <c r="AK346" s="411" t="s">
        <v>11</v>
      </c>
      <c r="AL346" s="413" t="s">
        <v>13</v>
      </c>
      <c r="AM346" s="415" t="s">
        <v>58</v>
      </c>
      <c r="AN346" s="417" t="s">
        <v>10</v>
      </c>
      <c r="AO346" s="411" t="s">
        <v>11</v>
      </c>
      <c r="AP346" s="413" t="s">
        <v>13</v>
      </c>
      <c r="AQ346" s="415" t="s">
        <v>58</v>
      </c>
      <c r="AS346" s="381"/>
    </row>
    <row r="347" spans="1:50" ht="18" customHeight="1" thickBot="1" x14ac:dyDescent="0.3">
      <c r="A347" s="437"/>
      <c r="B347" s="435"/>
      <c r="C347" s="436"/>
      <c r="D347" s="440"/>
      <c r="E347" s="442"/>
      <c r="F347" s="416"/>
      <c r="G347" s="445"/>
      <c r="H347" s="433"/>
      <c r="I347" s="433"/>
      <c r="J347" s="433"/>
      <c r="K347" s="420"/>
      <c r="L347" s="418"/>
      <c r="M347" s="412"/>
      <c r="N347" s="414"/>
      <c r="O347" s="416"/>
      <c r="P347" s="418"/>
      <c r="Q347" s="412"/>
      <c r="R347" s="414"/>
      <c r="S347" s="416"/>
      <c r="T347" s="418"/>
      <c r="U347" s="412"/>
      <c r="V347" s="414"/>
      <c r="W347" s="416"/>
      <c r="X347" s="418"/>
      <c r="Y347" s="412"/>
      <c r="Z347" s="414"/>
      <c r="AA347" s="416"/>
      <c r="AB347" s="418"/>
      <c r="AC347" s="412"/>
      <c r="AD347" s="414"/>
      <c r="AE347" s="416"/>
      <c r="AF347" s="418"/>
      <c r="AG347" s="412"/>
      <c r="AH347" s="414"/>
      <c r="AI347" s="416"/>
      <c r="AJ347" s="418"/>
      <c r="AK347" s="412"/>
      <c r="AL347" s="414"/>
      <c r="AM347" s="416"/>
      <c r="AN347" s="418"/>
      <c r="AO347" s="412"/>
      <c r="AP347" s="414"/>
      <c r="AQ347" s="416"/>
      <c r="AS347" s="381"/>
    </row>
    <row r="348" spans="1:50" ht="18" customHeight="1" x14ac:dyDescent="0.25">
      <c r="A348" s="437"/>
      <c r="B348" s="435"/>
      <c r="C348" s="436"/>
      <c r="D348" s="510">
        <f t="shared" ref="D348:K348" si="96">D262+D343</f>
        <v>21</v>
      </c>
      <c r="E348" s="489">
        <f t="shared" si="96"/>
        <v>94</v>
      </c>
      <c r="F348" s="512">
        <f t="shared" si="96"/>
        <v>210</v>
      </c>
      <c r="G348" s="510">
        <f t="shared" si="96"/>
        <v>1394</v>
      </c>
      <c r="H348" s="514">
        <f t="shared" si="96"/>
        <v>680</v>
      </c>
      <c r="I348" s="514">
        <f t="shared" si="96"/>
        <v>96</v>
      </c>
      <c r="J348" s="489">
        <f t="shared" si="96"/>
        <v>256</v>
      </c>
      <c r="K348" s="491">
        <f t="shared" si="96"/>
        <v>362</v>
      </c>
      <c r="L348" s="239">
        <f>SUM(L48,L95,L167,L210,L257,L343)</f>
        <v>96</v>
      </c>
      <c r="M348" s="240">
        <f t="shared" ref="M348:AQ348" si="97">SUM(M48,M95,M167,M210,M257,M343)</f>
        <v>32</v>
      </c>
      <c r="N348" s="240">
        <f t="shared" si="97"/>
        <v>24</v>
      </c>
      <c r="O348" s="130">
        <f t="shared" si="97"/>
        <v>40</v>
      </c>
      <c r="P348" s="239">
        <f>SUM(P48,P95,P167,P210,P257,P343)</f>
        <v>96</v>
      </c>
      <c r="Q348" s="240">
        <f t="shared" si="97"/>
        <v>40</v>
      </c>
      <c r="R348" s="240">
        <f t="shared" si="97"/>
        <v>48</v>
      </c>
      <c r="S348" s="130">
        <f t="shared" si="97"/>
        <v>16</v>
      </c>
      <c r="T348" s="239">
        <f>SUM(T48,T95,T167,T210,T257,T343)</f>
        <v>80</v>
      </c>
      <c r="U348" s="240">
        <f t="shared" si="97"/>
        <v>16</v>
      </c>
      <c r="V348" s="240">
        <f t="shared" si="97"/>
        <v>56</v>
      </c>
      <c r="W348" s="130">
        <f t="shared" si="97"/>
        <v>40</v>
      </c>
      <c r="X348" s="239">
        <f>SUM(X48,X95,X167,X210,X257,X343)</f>
        <v>88</v>
      </c>
      <c r="Y348" s="240">
        <f t="shared" si="97"/>
        <v>0</v>
      </c>
      <c r="Z348" s="240">
        <f t="shared" si="97"/>
        <v>40</v>
      </c>
      <c r="AA348" s="130">
        <f t="shared" si="97"/>
        <v>56</v>
      </c>
      <c r="AB348" s="239">
        <f>SUM(AB48,AB95,AB167,AB210,AB257,AB343)</f>
        <v>72</v>
      </c>
      <c r="AC348" s="240">
        <f t="shared" si="97"/>
        <v>8</v>
      </c>
      <c r="AD348" s="240">
        <f t="shared" si="97"/>
        <v>40</v>
      </c>
      <c r="AE348" s="130">
        <f t="shared" si="97"/>
        <v>56</v>
      </c>
      <c r="AF348" s="239">
        <f>SUM(AF48,AF95,AF167,AF210,AF257,AF343)</f>
        <v>104</v>
      </c>
      <c r="AG348" s="240">
        <f t="shared" si="97"/>
        <v>0</v>
      </c>
      <c r="AH348" s="240">
        <f t="shared" si="97"/>
        <v>32</v>
      </c>
      <c r="AI348" s="130">
        <f t="shared" si="97"/>
        <v>56</v>
      </c>
      <c r="AJ348" s="239">
        <f>SUM(AJ48,AJ95,AJ167,AJ210,AJ257,AJ343)</f>
        <v>112</v>
      </c>
      <c r="AK348" s="240">
        <f t="shared" si="97"/>
        <v>0</v>
      </c>
      <c r="AL348" s="240">
        <f t="shared" si="97"/>
        <v>16</v>
      </c>
      <c r="AM348" s="130">
        <f t="shared" si="97"/>
        <v>72</v>
      </c>
      <c r="AN348" s="239">
        <f>SUM(AN48,AN95,AN167,AN210,AN257,AN343)</f>
        <v>32</v>
      </c>
      <c r="AO348" s="240">
        <f t="shared" si="97"/>
        <v>0</v>
      </c>
      <c r="AP348" s="240">
        <f t="shared" si="97"/>
        <v>0</v>
      </c>
      <c r="AQ348" s="130">
        <f t="shared" si="97"/>
        <v>26</v>
      </c>
      <c r="AS348" s="381"/>
    </row>
    <row r="349" spans="1:50" ht="18" customHeight="1" thickBot="1" x14ac:dyDescent="0.3">
      <c r="A349" s="437"/>
      <c r="B349" s="435"/>
      <c r="C349" s="436"/>
      <c r="D349" s="511"/>
      <c r="E349" s="490"/>
      <c r="F349" s="513"/>
      <c r="G349" s="511"/>
      <c r="H349" s="515"/>
      <c r="I349" s="515"/>
      <c r="J349" s="490"/>
      <c r="K349" s="492"/>
      <c r="L349" s="493">
        <f>SUM(L348:O348)</f>
        <v>192</v>
      </c>
      <c r="M349" s="494"/>
      <c r="N349" s="494"/>
      <c r="O349" s="494"/>
      <c r="P349" s="408">
        <f>SUM(P348:S348)</f>
        <v>200</v>
      </c>
      <c r="Q349" s="409"/>
      <c r="R349" s="409"/>
      <c r="S349" s="410"/>
      <c r="T349" s="408">
        <f>SUM(T348:W348)</f>
        <v>192</v>
      </c>
      <c r="U349" s="409"/>
      <c r="V349" s="409"/>
      <c r="W349" s="410"/>
      <c r="X349" s="408">
        <f>SUM(X348:AA348)</f>
        <v>184</v>
      </c>
      <c r="Y349" s="409"/>
      <c r="Z349" s="409"/>
      <c r="AA349" s="410"/>
      <c r="AB349" s="408">
        <f>SUM(AB348:AE348)</f>
        <v>176</v>
      </c>
      <c r="AC349" s="409"/>
      <c r="AD349" s="409"/>
      <c r="AE349" s="410"/>
      <c r="AF349" s="408">
        <f>SUM(AF348:AI348)</f>
        <v>192</v>
      </c>
      <c r="AG349" s="409"/>
      <c r="AH349" s="409"/>
      <c r="AI349" s="410"/>
      <c r="AJ349" s="408">
        <f>SUM(AJ348:AM348)</f>
        <v>200</v>
      </c>
      <c r="AK349" s="409"/>
      <c r="AL349" s="409"/>
      <c r="AM349" s="410"/>
      <c r="AN349" s="408">
        <f>SUM(AN348:AQ348)</f>
        <v>58</v>
      </c>
      <c r="AO349" s="409"/>
      <c r="AP349" s="409"/>
      <c r="AQ349" s="410"/>
      <c r="AS349" s="381">
        <f>SUM(L349:AQ349)</f>
        <v>1394</v>
      </c>
    </row>
    <row r="350" spans="1:50" ht="18" customHeight="1" x14ac:dyDescent="0.25">
      <c r="A350" s="437"/>
      <c r="B350" s="435"/>
      <c r="C350" s="436"/>
      <c r="D350" s="479" t="s">
        <v>23</v>
      </c>
      <c r="E350" s="480"/>
      <c r="F350" s="481"/>
      <c r="G350" s="488" t="s">
        <v>24</v>
      </c>
      <c r="H350" s="428"/>
      <c r="I350" s="428"/>
      <c r="J350" s="428"/>
      <c r="K350" s="429"/>
      <c r="L350" s="405">
        <f>L264</f>
        <v>3</v>
      </c>
      <c r="M350" s="406"/>
      <c r="N350" s="406"/>
      <c r="O350" s="407"/>
      <c r="P350" s="405">
        <f t="shared" ref="P350:AF352" si="98">P264</f>
        <v>3</v>
      </c>
      <c r="Q350" s="406"/>
      <c r="R350" s="406"/>
      <c r="S350" s="407"/>
      <c r="T350" s="405">
        <f t="shared" ref="T350" si="99">T264</f>
        <v>3</v>
      </c>
      <c r="U350" s="406"/>
      <c r="V350" s="406"/>
      <c r="W350" s="407"/>
      <c r="X350" s="405">
        <f t="shared" ref="X350" si="100">X264</f>
        <v>4</v>
      </c>
      <c r="Y350" s="406"/>
      <c r="Z350" s="406"/>
      <c r="AA350" s="407"/>
      <c r="AB350" s="405">
        <f t="shared" ref="AB350" si="101">AB264</f>
        <v>4</v>
      </c>
      <c r="AC350" s="406"/>
      <c r="AD350" s="406"/>
      <c r="AE350" s="407"/>
      <c r="AF350" s="405">
        <f t="shared" ref="AF350" si="102">AF264</f>
        <v>2</v>
      </c>
      <c r="AG350" s="406"/>
      <c r="AH350" s="406"/>
      <c r="AI350" s="407"/>
      <c r="AJ350" s="405">
        <f t="shared" ref="AJ350" si="103">AJ264</f>
        <v>2</v>
      </c>
      <c r="AK350" s="406"/>
      <c r="AL350" s="406"/>
      <c r="AM350" s="407"/>
      <c r="AN350" s="405">
        <f t="shared" ref="AN350" si="104">AN264</f>
        <v>0</v>
      </c>
      <c r="AO350" s="406"/>
      <c r="AP350" s="406"/>
      <c r="AQ350" s="407"/>
      <c r="AS350" s="381">
        <f>SUM(L350:AQ350)</f>
        <v>21</v>
      </c>
    </row>
    <row r="351" spans="1:50" ht="18" customHeight="1" x14ac:dyDescent="0.25">
      <c r="A351" s="437"/>
      <c r="B351" s="435"/>
      <c r="C351" s="436"/>
      <c r="D351" s="482"/>
      <c r="E351" s="483"/>
      <c r="F351" s="484"/>
      <c r="G351" s="401" t="s">
        <v>25</v>
      </c>
      <c r="H351" s="402"/>
      <c r="I351" s="402"/>
      <c r="J351" s="402"/>
      <c r="K351" s="403"/>
      <c r="L351" s="398">
        <f t="shared" ref="L351:L352" si="105">L265</f>
        <v>13</v>
      </c>
      <c r="M351" s="399"/>
      <c r="N351" s="399"/>
      <c r="O351" s="400"/>
      <c r="P351" s="398">
        <f t="shared" si="98"/>
        <v>12</v>
      </c>
      <c r="Q351" s="399"/>
      <c r="R351" s="399"/>
      <c r="S351" s="400"/>
      <c r="T351" s="398">
        <f t="shared" si="98"/>
        <v>13</v>
      </c>
      <c r="U351" s="399"/>
      <c r="V351" s="399"/>
      <c r="W351" s="400"/>
      <c r="X351" s="398">
        <f t="shared" si="98"/>
        <v>10</v>
      </c>
      <c r="Y351" s="399"/>
      <c r="Z351" s="399"/>
      <c r="AA351" s="400"/>
      <c r="AB351" s="398">
        <f t="shared" si="98"/>
        <v>12</v>
      </c>
      <c r="AC351" s="399"/>
      <c r="AD351" s="399"/>
      <c r="AE351" s="400"/>
      <c r="AF351" s="398">
        <f t="shared" si="98"/>
        <v>14</v>
      </c>
      <c r="AG351" s="399"/>
      <c r="AH351" s="399"/>
      <c r="AI351" s="400"/>
      <c r="AJ351" s="398">
        <f>AJ265+3</f>
        <v>15</v>
      </c>
      <c r="AK351" s="399"/>
      <c r="AL351" s="399"/>
      <c r="AM351" s="400"/>
      <c r="AN351" s="398">
        <f>AN265+3</f>
        <v>5</v>
      </c>
      <c r="AO351" s="399"/>
      <c r="AP351" s="399"/>
      <c r="AQ351" s="400"/>
      <c r="AS351" s="381">
        <f>SUM(L351:AQ351)</f>
        <v>94</v>
      </c>
    </row>
    <row r="352" spans="1:50" ht="18" customHeight="1" thickBot="1" x14ac:dyDescent="0.3">
      <c r="A352" s="437"/>
      <c r="B352" s="435"/>
      <c r="C352" s="436"/>
      <c r="D352" s="485"/>
      <c r="E352" s="486"/>
      <c r="F352" s="487"/>
      <c r="G352" s="401" t="s">
        <v>60</v>
      </c>
      <c r="H352" s="402"/>
      <c r="I352" s="402"/>
      <c r="J352" s="402"/>
      <c r="K352" s="403"/>
      <c r="L352" s="404">
        <f t="shared" si="105"/>
        <v>27</v>
      </c>
      <c r="M352" s="404"/>
      <c r="N352" s="404"/>
      <c r="O352" s="404"/>
      <c r="P352" s="404">
        <f t="shared" si="98"/>
        <v>25</v>
      </c>
      <c r="Q352" s="404"/>
      <c r="R352" s="404"/>
      <c r="S352" s="404"/>
      <c r="T352" s="404">
        <f t="shared" si="98"/>
        <v>25</v>
      </c>
      <c r="U352" s="404"/>
      <c r="V352" s="404"/>
      <c r="W352" s="404"/>
      <c r="X352" s="404">
        <f t="shared" si="98"/>
        <v>29</v>
      </c>
      <c r="Y352" s="404"/>
      <c r="Z352" s="404"/>
      <c r="AA352" s="404"/>
      <c r="AB352" s="404">
        <f t="shared" si="98"/>
        <v>25</v>
      </c>
      <c r="AC352" s="404"/>
      <c r="AD352" s="404"/>
      <c r="AE352" s="404"/>
      <c r="AF352" s="404">
        <f t="shared" si="98"/>
        <v>25</v>
      </c>
      <c r="AG352" s="404"/>
      <c r="AH352" s="404"/>
      <c r="AI352" s="404"/>
      <c r="AJ352" s="404">
        <f>AJ266+3+2+3</f>
        <v>25</v>
      </c>
      <c r="AK352" s="404"/>
      <c r="AL352" s="404"/>
      <c r="AM352" s="404"/>
      <c r="AN352" s="404">
        <f>AN266+2+9+15</f>
        <v>29</v>
      </c>
      <c r="AO352" s="404"/>
      <c r="AP352" s="404"/>
      <c r="AQ352" s="404"/>
      <c r="AS352" s="381">
        <f>SUM(L352:AQ352)</f>
        <v>210</v>
      </c>
    </row>
    <row r="353" spans="1:45" ht="18" customHeight="1" x14ac:dyDescent="0.25">
      <c r="A353" s="131"/>
      <c r="B353" s="132"/>
      <c r="C353" s="132"/>
      <c r="D353" s="132"/>
      <c r="E353" s="132"/>
      <c r="F353" s="132"/>
      <c r="G353" s="132"/>
      <c r="H353" s="132"/>
      <c r="I353" s="132"/>
      <c r="J353" s="132"/>
      <c r="K353" s="132"/>
      <c r="L353" s="132"/>
      <c r="M353" s="132"/>
      <c r="N353" s="132"/>
      <c r="O353" s="132"/>
      <c r="P353" s="132"/>
      <c r="Q353" s="132"/>
      <c r="R353" s="132"/>
      <c r="S353" s="132"/>
      <c r="T353" s="132"/>
      <c r="U353" s="132"/>
      <c r="V353" s="132"/>
      <c r="W353" s="132"/>
      <c r="X353" s="132"/>
      <c r="Y353" s="133"/>
      <c r="Z353" s="132"/>
      <c r="AA353" s="132"/>
      <c r="AB353" s="132"/>
      <c r="AC353" s="132"/>
      <c r="AD353" s="5"/>
      <c r="AE353" s="6"/>
      <c r="AF353" s="134"/>
      <c r="AG353" s="132"/>
      <c r="AH353" s="132"/>
      <c r="AI353" s="132"/>
      <c r="AJ353" s="132"/>
      <c r="AK353" s="132"/>
      <c r="AL353" s="132"/>
      <c r="AM353" s="132"/>
      <c r="AN353" s="132"/>
      <c r="AO353" s="132"/>
      <c r="AP353" s="132"/>
      <c r="AQ353" s="135"/>
      <c r="AS353" s="381"/>
    </row>
    <row r="354" spans="1:45" ht="18" customHeight="1" x14ac:dyDescent="0.25">
      <c r="A354" s="136" t="s">
        <v>56</v>
      </c>
      <c r="B354" s="214"/>
      <c r="C354" s="137"/>
      <c r="D354" s="139"/>
      <c r="E354" s="139"/>
      <c r="F354" s="139"/>
      <c r="G354" s="139"/>
      <c r="H354" s="139"/>
      <c r="I354" s="139"/>
      <c r="J354" s="139"/>
      <c r="K354" s="139"/>
      <c r="L354" s="139"/>
      <c r="M354" s="139"/>
      <c r="N354" s="139"/>
      <c r="O354" s="139"/>
      <c r="P354" s="139"/>
      <c r="Q354" s="140"/>
      <c r="R354" s="140"/>
      <c r="S354" s="140"/>
      <c r="T354" s="140"/>
      <c r="U354" s="140"/>
      <c r="V354" s="140"/>
      <c r="W354" s="140"/>
      <c r="X354" s="140"/>
      <c r="Y354" s="140"/>
      <c r="Z354" s="140"/>
      <c r="AA354" s="140"/>
      <c r="AB354" s="140"/>
      <c r="AC354" s="140"/>
      <c r="AE354" s="4"/>
      <c r="AF354" s="472" t="str">
        <f>AF59</f>
        <v>Obowiązuje od roku akademickiego:  2020/2021</v>
      </c>
      <c r="AG354" s="473"/>
      <c r="AH354" s="473"/>
      <c r="AI354" s="473"/>
      <c r="AJ354" s="473"/>
      <c r="AK354" s="473"/>
      <c r="AL354" s="473"/>
      <c r="AM354" s="473"/>
      <c r="AN354" s="473"/>
      <c r="AO354" s="473"/>
      <c r="AP354" s="473"/>
      <c r="AQ354" s="474"/>
      <c r="AS354" s="381"/>
    </row>
    <row r="355" spans="1:45" ht="18" customHeight="1" x14ac:dyDescent="0.25">
      <c r="A355" s="138"/>
      <c r="B355" s="137" t="s">
        <v>275</v>
      </c>
      <c r="D355" s="139"/>
      <c r="E355" s="139"/>
      <c r="F355" s="139"/>
      <c r="G355" s="139"/>
      <c r="H355" s="139"/>
      <c r="I355" s="139"/>
      <c r="J355" s="139"/>
      <c r="K355" s="139"/>
      <c r="L355" s="139"/>
      <c r="M355" s="139"/>
      <c r="N355" s="139"/>
      <c r="O355" s="139"/>
      <c r="P355" s="139"/>
      <c r="Q355" s="140"/>
      <c r="R355" s="140"/>
      <c r="S355" s="140"/>
      <c r="T355" s="140"/>
      <c r="U355" s="140"/>
      <c r="V355" s="140"/>
      <c r="W355" s="140"/>
      <c r="X355" s="140"/>
      <c r="Y355" s="140"/>
      <c r="Z355" s="140"/>
      <c r="AA355" s="140"/>
      <c r="AB355" s="140"/>
      <c r="AC355" s="140"/>
      <c r="AE355" s="4"/>
      <c r="AF355" s="141"/>
      <c r="AG355" s="140"/>
      <c r="AH355" s="140"/>
      <c r="AI355" s="140"/>
      <c r="AO355" s="7"/>
      <c r="AP355" s="7"/>
      <c r="AQ355" s="142"/>
      <c r="AS355" s="381"/>
    </row>
    <row r="356" spans="1:45" ht="18" customHeight="1" x14ac:dyDescent="0.25">
      <c r="A356" s="138"/>
      <c r="B356" s="143" t="s">
        <v>321</v>
      </c>
      <c r="D356" s="139"/>
      <c r="E356" s="139"/>
      <c r="F356" s="139"/>
      <c r="G356" s="139"/>
      <c r="H356" s="139"/>
      <c r="I356" s="139"/>
      <c r="J356" s="139"/>
      <c r="K356" s="139"/>
      <c r="L356" s="139"/>
      <c r="M356" s="139"/>
      <c r="N356" s="139"/>
      <c r="O356" s="139"/>
      <c r="P356" s="139"/>
      <c r="Q356" s="140"/>
      <c r="R356" s="140"/>
      <c r="S356" s="140"/>
      <c r="T356" s="140"/>
      <c r="U356" s="140"/>
      <c r="V356" s="140"/>
      <c r="W356" s="140"/>
      <c r="X356" s="140"/>
      <c r="Y356" s="140"/>
      <c r="Z356" s="140"/>
      <c r="AA356" s="140"/>
      <c r="AB356" s="140"/>
      <c r="AC356" s="140"/>
      <c r="AE356" s="4"/>
      <c r="AF356" s="141"/>
      <c r="AG356" s="144" t="s">
        <v>26</v>
      </c>
      <c r="AH356" s="145"/>
      <c r="AI356" s="140"/>
      <c r="AO356" s="7"/>
      <c r="AP356" s="7"/>
      <c r="AQ356" s="142"/>
      <c r="AS356" s="381"/>
    </row>
    <row r="357" spans="1:45" ht="18" customHeight="1" x14ac:dyDescent="0.25">
      <c r="A357" s="138"/>
      <c r="B357" s="143" t="s">
        <v>276</v>
      </c>
      <c r="G357" s="139"/>
      <c r="H357" s="139"/>
      <c r="I357" s="139"/>
      <c r="J357" s="139"/>
      <c r="K357" s="139"/>
      <c r="L357" s="139"/>
      <c r="M357" s="139"/>
      <c r="N357" s="139"/>
      <c r="O357" s="139"/>
      <c r="P357" s="139"/>
      <c r="Q357" s="140"/>
      <c r="R357" s="140"/>
      <c r="S357" s="140"/>
      <c r="T357" s="140"/>
      <c r="U357" s="140"/>
      <c r="V357" s="140"/>
      <c r="W357" s="140"/>
      <c r="X357" s="140"/>
      <c r="Y357" s="140"/>
      <c r="Z357" s="140"/>
      <c r="AA357" s="140"/>
      <c r="AE357" s="4"/>
      <c r="AF357" s="146"/>
      <c r="AG357" s="147" t="s">
        <v>27</v>
      </c>
      <c r="AH357" s="147" t="s">
        <v>28</v>
      </c>
      <c r="AI357" s="145"/>
      <c r="AJ357" s="145"/>
      <c r="AK357" s="148"/>
      <c r="AN357" s="148"/>
      <c r="AO357" s="148"/>
      <c r="AP357" s="148"/>
      <c r="AQ357" s="4"/>
      <c r="AS357" s="381"/>
    </row>
    <row r="358" spans="1:45" ht="18" customHeight="1" x14ac:dyDescent="0.25">
      <c r="A358" s="138"/>
      <c r="B358" s="156" t="s">
        <v>322</v>
      </c>
      <c r="C358" s="351"/>
      <c r="D358" s="351"/>
      <c r="E358" s="139"/>
      <c r="F358" s="139"/>
      <c r="G358" s="139"/>
      <c r="H358" s="139"/>
      <c r="I358" s="149"/>
      <c r="J358" s="149"/>
      <c r="K358" s="149"/>
      <c r="L358" s="149"/>
      <c r="M358" s="149"/>
      <c r="N358" s="149"/>
      <c r="O358" s="149"/>
      <c r="P358" s="149"/>
      <c r="Q358" s="149"/>
      <c r="R358" s="150"/>
      <c r="S358" s="150"/>
      <c r="T358" s="150"/>
      <c r="U358" s="150"/>
      <c r="V358" s="150"/>
      <c r="W358" s="150"/>
      <c r="X358" s="150"/>
      <c r="Y358" s="150"/>
      <c r="AA358" s="150"/>
      <c r="AE358" s="4"/>
      <c r="AF358" s="146"/>
      <c r="AG358" s="147" t="s">
        <v>29</v>
      </c>
      <c r="AH358" s="147" t="s">
        <v>30</v>
      </c>
      <c r="AI358" s="151"/>
      <c r="AJ358" s="140"/>
      <c r="AQ358" s="152"/>
      <c r="AS358" s="381"/>
    </row>
    <row r="359" spans="1:45" ht="18" customHeight="1" x14ac:dyDescent="0.25">
      <c r="A359" s="138"/>
      <c r="B359" s="156" t="s">
        <v>314</v>
      </c>
      <c r="C359" s="351"/>
      <c r="D359" s="351"/>
      <c r="E359" s="351"/>
      <c r="F359" s="351"/>
      <c r="G359" s="351"/>
      <c r="H359" s="351"/>
      <c r="I359" s="139"/>
      <c r="J359" s="139"/>
      <c r="K359" s="139"/>
      <c r="L359" s="139"/>
      <c r="M359" s="153"/>
      <c r="N359" s="139"/>
      <c r="O359" s="139"/>
      <c r="P359" s="139"/>
      <c r="Q359" s="139"/>
      <c r="R359" s="139"/>
      <c r="S359" s="140"/>
      <c r="T359" s="140"/>
      <c r="U359" s="140"/>
      <c r="V359" s="140"/>
      <c r="W359" s="140"/>
      <c r="X359" s="140"/>
      <c r="Y359" s="140"/>
      <c r="AA359" s="140"/>
      <c r="AE359" s="4"/>
      <c r="AF359" s="146"/>
      <c r="AG359" s="147" t="s">
        <v>12</v>
      </c>
      <c r="AH359" s="154" t="s">
        <v>31</v>
      </c>
      <c r="AI359" s="155"/>
      <c r="AJ359" s="150"/>
      <c r="AQ359" s="4"/>
      <c r="AS359" s="381"/>
    </row>
    <row r="360" spans="1:45" ht="18" customHeight="1" x14ac:dyDescent="0.25">
      <c r="A360" s="138"/>
      <c r="B360" s="143" t="s">
        <v>315</v>
      </c>
      <c r="D360" s="139"/>
      <c r="E360" s="139"/>
      <c r="F360" s="139"/>
      <c r="G360" s="139"/>
      <c r="H360" s="139"/>
      <c r="I360" s="139"/>
      <c r="J360" s="139"/>
      <c r="K360" s="139"/>
      <c r="L360" s="139"/>
      <c r="M360" s="139"/>
      <c r="N360" s="139"/>
      <c r="O360" s="139"/>
      <c r="P360" s="139"/>
      <c r="Q360" s="140"/>
      <c r="R360" s="140"/>
      <c r="S360" s="140"/>
      <c r="T360" s="140"/>
      <c r="U360" s="140"/>
      <c r="V360" s="140"/>
      <c r="W360" s="140"/>
      <c r="X360" s="140"/>
      <c r="Y360" s="140"/>
      <c r="Z360" s="140"/>
      <c r="AA360" s="140"/>
      <c r="AE360" s="4"/>
      <c r="AF360" s="146"/>
      <c r="AG360" s="147" t="s">
        <v>32</v>
      </c>
      <c r="AH360" s="147" t="s">
        <v>33</v>
      </c>
      <c r="AI360" s="151"/>
      <c r="AJ360" s="140"/>
      <c r="AQ360" s="4"/>
      <c r="AS360" s="381"/>
    </row>
    <row r="361" spans="1:45" ht="18" customHeight="1" x14ac:dyDescent="0.25">
      <c r="A361" s="138"/>
      <c r="D361" s="139"/>
      <c r="E361" s="139"/>
      <c r="F361" s="139"/>
      <c r="G361" s="139"/>
      <c r="H361" s="139"/>
      <c r="I361" s="139"/>
      <c r="J361" s="139"/>
      <c r="K361" s="139"/>
      <c r="L361" s="139"/>
      <c r="M361" s="139"/>
      <c r="N361" s="139"/>
      <c r="O361" s="139"/>
      <c r="P361" s="139"/>
      <c r="Q361" s="140"/>
      <c r="R361" s="140"/>
      <c r="S361" s="140"/>
      <c r="T361" s="140"/>
      <c r="U361" s="140"/>
      <c r="V361" s="140"/>
      <c r="W361" s="140"/>
      <c r="X361" s="140"/>
      <c r="Y361" s="140"/>
      <c r="Z361" s="140"/>
      <c r="AA361" s="140"/>
      <c r="AE361" s="4"/>
      <c r="AF361" s="146"/>
      <c r="AG361" s="147" t="s">
        <v>34</v>
      </c>
      <c r="AH361" s="147" t="s">
        <v>35</v>
      </c>
      <c r="AI361" s="151"/>
      <c r="AJ361" s="140"/>
      <c r="AQ361" s="4"/>
      <c r="AS361" s="381"/>
    </row>
    <row r="362" spans="1:45" ht="18" customHeight="1" x14ac:dyDescent="0.25">
      <c r="A362" s="138"/>
      <c r="D362" s="139"/>
      <c r="E362" s="139"/>
      <c r="F362" s="139"/>
      <c r="G362" s="139"/>
      <c r="H362" s="139"/>
      <c r="I362" s="139"/>
      <c r="J362" s="139"/>
      <c r="K362" s="139"/>
      <c r="L362" s="139"/>
      <c r="M362" s="139"/>
      <c r="N362" s="139"/>
      <c r="O362" s="139"/>
      <c r="P362" s="139"/>
      <c r="Q362" s="140"/>
      <c r="R362" s="140"/>
      <c r="S362" s="140"/>
      <c r="T362" s="140"/>
      <c r="U362" s="140"/>
      <c r="V362" s="140"/>
      <c r="W362" s="140"/>
      <c r="X362" s="140"/>
      <c r="Y362" s="140"/>
      <c r="Z362" s="140"/>
      <c r="AA362" s="140"/>
      <c r="AE362" s="4"/>
      <c r="AF362" s="146"/>
      <c r="AG362" s="147" t="s">
        <v>36</v>
      </c>
      <c r="AH362" s="147" t="s">
        <v>37</v>
      </c>
      <c r="AI362" s="151"/>
      <c r="AJ362" s="140"/>
      <c r="AQ362" s="4"/>
      <c r="AS362" s="381"/>
    </row>
    <row r="363" spans="1:45" ht="18" customHeight="1" x14ac:dyDescent="0.25">
      <c r="A363" s="138"/>
      <c r="AE363" s="4"/>
      <c r="AF363" s="146"/>
      <c r="AG363" s="157"/>
      <c r="AH363" s="147" t="s">
        <v>59</v>
      </c>
      <c r="AI363" s="151"/>
      <c r="AJ363" s="140"/>
      <c r="AQ363" s="4"/>
      <c r="AS363" s="381"/>
    </row>
    <row r="364" spans="1:45" ht="18" customHeight="1" thickBot="1" x14ac:dyDescent="0.3">
      <c r="A364" s="158"/>
      <c r="B364" s="159"/>
      <c r="C364" s="160"/>
      <c r="D364" s="159"/>
      <c r="E364" s="161"/>
      <c r="F364" s="161"/>
      <c r="G364" s="161"/>
      <c r="H364" s="161"/>
      <c r="I364" s="161"/>
      <c r="J364" s="161"/>
      <c r="K364" s="159"/>
      <c r="L364" s="159"/>
      <c r="M364" s="159"/>
      <c r="N364" s="159"/>
      <c r="O364" s="159"/>
      <c r="P364" s="159"/>
      <c r="Q364" s="159"/>
      <c r="R364" s="159"/>
      <c r="S364" s="159"/>
      <c r="T364" s="159"/>
      <c r="U364" s="159"/>
      <c r="V364" s="159"/>
      <c r="W364" s="159"/>
      <c r="X364" s="159"/>
      <c r="Y364" s="54"/>
      <c r="Z364" s="162"/>
      <c r="AA364" s="162"/>
      <c r="AB364" s="162"/>
      <c r="AC364" s="162"/>
      <c r="AD364" s="54"/>
      <c r="AE364" s="3"/>
      <c r="AF364" s="475" t="s">
        <v>126</v>
      </c>
      <c r="AG364" s="476"/>
      <c r="AH364" s="477"/>
      <c r="AI364" s="477"/>
      <c r="AJ364" s="477"/>
      <c r="AK364" s="477"/>
      <c r="AL364" s="477"/>
      <c r="AM364" s="477"/>
      <c r="AN364" s="477"/>
      <c r="AO364" s="477"/>
      <c r="AP364" s="477"/>
      <c r="AQ364" s="478"/>
      <c r="AS364" s="381"/>
    </row>
    <row r="365" spans="1:45" ht="18" customHeight="1" x14ac:dyDescent="0.25">
      <c r="A365" s="549"/>
      <c r="B365" s="550"/>
      <c r="C365" s="551"/>
      <c r="D365" s="552" t="str">
        <f>D322</f>
        <v>PLAN  STUDIÓW  NR  VIII</v>
      </c>
      <c r="E365" s="553"/>
      <c r="F365" s="553"/>
      <c r="G365" s="553"/>
      <c r="H365" s="553"/>
      <c r="I365" s="553"/>
      <c r="J365" s="553"/>
      <c r="K365" s="553"/>
      <c r="L365" s="553"/>
      <c r="M365" s="553"/>
      <c r="N365" s="553"/>
      <c r="O365" s="553"/>
      <c r="P365" s="553"/>
      <c r="Q365" s="553"/>
      <c r="R365" s="553"/>
      <c r="S365" s="553"/>
      <c r="T365" s="553"/>
      <c r="U365" s="553"/>
      <c r="V365" s="553"/>
      <c r="W365" s="553"/>
      <c r="X365" s="553"/>
      <c r="Y365" s="553"/>
      <c r="Z365" s="553"/>
      <c r="AA365" s="553"/>
      <c r="AB365" s="554"/>
      <c r="AC365" s="554"/>
      <c r="AD365" s="554"/>
      <c r="AE365" s="555"/>
      <c r="AF365" s="55"/>
      <c r="AG365" s="56"/>
      <c r="AH365" s="56"/>
      <c r="AI365" s="56"/>
      <c r="AJ365" s="56"/>
      <c r="AK365" s="56"/>
      <c r="AL365" s="56"/>
      <c r="AM365" s="56"/>
      <c r="AN365" s="56"/>
      <c r="AO365" s="56"/>
      <c r="AP365" s="56"/>
      <c r="AQ365" s="57"/>
      <c r="AS365" s="381"/>
    </row>
    <row r="366" spans="1:45" ht="18" customHeight="1" x14ac:dyDescent="0.25">
      <c r="A366" s="545" t="s">
        <v>262</v>
      </c>
      <c r="B366" s="453"/>
      <c r="C366" s="454"/>
      <c r="D366" s="556"/>
      <c r="E366" s="557"/>
      <c r="F366" s="557"/>
      <c r="G366" s="557"/>
      <c r="H366" s="557"/>
      <c r="I366" s="557"/>
      <c r="J366" s="557"/>
      <c r="K366" s="557"/>
      <c r="L366" s="557"/>
      <c r="M366" s="557"/>
      <c r="N366" s="557"/>
      <c r="O366" s="557"/>
      <c r="P366" s="557"/>
      <c r="Q366" s="557"/>
      <c r="R366" s="557"/>
      <c r="S366" s="557"/>
      <c r="T366" s="557"/>
      <c r="U366" s="557"/>
      <c r="V366" s="557"/>
      <c r="W366" s="557"/>
      <c r="X366" s="557"/>
      <c r="Y366" s="557"/>
      <c r="Z366" s="557"/>
      <c r="AA366" s="557"/>
      <c r="AB366" s="558"/>
      <c r="AC366" s="558"/>
      <c r="AD366" s="558"/>
      <c r="AE366" s="559"/>
      <c r="AF366" s="58"/>
      <c r="AG366" s="59"/>
      <c r="AH366" s="59"/>
      <c r="AI366" s="59"/>
      <c r="AJ366" s="59"/>
      <c r="AK366" s="59"/>
      <c r="AL366" s="59"/>
      <c r="AM366" s="59"/>
      <c r="AN366" s="59"/>
      <c r="AO366" s="59"/>
      <c r="AP366" s="59"/>
      <c r="AQ366" s="60"/>
      <c r="AS366" s="381"/>
    </row>
    <row r="367" spans="1:45" ht="18" customHeight="1" x14ac:dyDescent="0.25">
      <c r="A367" s="545" t="s">
        <v>263</v>
      </c>
      <c r="B367" s="546"/>
      <c r="C367" s="547"/>
      <c r="D367" s="61"/>
      <c r="E367" s="62"/>
      <c r="F367" s="62"/>
      <c r="G367" s="62"/>
      <c r="H367" s="63"/>
      <c r="I367" s="62"/>
      <c r="J367" s="62"/>
      <c r="K367" s="62"/>
      <c r="L367" s="64"/>
      <c r="M367" s="283"/>
      <c r="N367" s="283"/>
      <c r="O367" s="283"/>
      <c r="P367" s="283"/>
      <c r="Q367" s="283"/>
      <c r="R367" s="283"/>
      <c r="S367" s="283"/>
      <c r="T367" s="283"/>
      <c r="U367" s="283"/>
      <c r="V367" s="283"/>
      <c r="W367" s="283"/>
      <c r="X367" s="283"/>
      <c r="Y367" s="283"/>
      <c r="Z367" s="283"/>
      <c r="AA367" s="283"/>
      <c r="AB367" s="284"/>
      <c r="AC367" s="284"/>
      <c r="AD367" s="284"/>
      <c r="AE367" s="284"/>
      <c r="AF367" s="58"/>
      <c r="AG367" s="59"/>
      <c r="AH367" s="59"/>
      <c r="AI367" s="59"/>
      <c r="AJ367" s="59"/>
      <c r="AK367" s="59"/>
      <c r="AL367" s="59"/>
      <c r="AM367" s="59"/>
      <c r="AN367" s="59"/>
      <c r="AO367" s="59"/>
      <c r="AP367" s="59"/>
      <c r="AQ367" s="60"/>
      <c r="AS367" s="381"/>
    </row>
    <row r="368" spans="1:45" ht="18" customHeight="1" x14ac:dyDescent="0.25">
      <c r="A368" s="545"/>
      <c r="B368" s="453"/>
      <c r="C368" s="454"/>
      <c r="D368" s="61" t="s">
        <v>110</v>
      </c>
      <c r="E368" s="62"/>
      <c r="F368" s="62"/>
      <c r="G368" s="62"/>
      <c r="H368" s="63" t="s">
        <v>204</v>
      </c>
      <c r="I368" s="62"/>
      <c r="J368" s="62"/>
      <c r="K368" s="62"/>
      <c r="L368" s="64"/>
      <c r="M368" s="283"/>
      <c r="N368" s="283"/>
      <c r="O368" s="283"/>
      <c r="P368" s="283"/>
      <c r="Q368" s="283"/>
      <c r="R368" s="283"/>
      <c r="S368" s="283"/>
      <c r="T368" s="283"/>
      <c r="U368" s="283"/>
      <c r="V368" s="283"/>
      <c r="W368" s="283"/>
      <c r="X368" s="283"/>
      <c r="Y368" s="67"/>
      <c r="Z368" s="68"/>
      <c r="AA368" s="68"/>
      <c r="AB368" s="69"/>
      <c r="AC368" s="68"/>
      <c r="AD368" s="68"/>
      <c r="AE368" s="68"/>
      <c r="AF368" s="244"/>
      <c r="AG368" s="245"/>
      <c r="AH368" s="245"/>
      <c r="AI368" s="245"/>
      <c r="AJ368" s="245"/>
      <c r="AK368" s="245"/>
      <c r="AL368" s="245"/>
      <c r="AM368" s="245"/>
      <c r="AN368" s="245"/>
      <c r="AO368" s="245"/>
      <c r="AP368" s="245"/>
      <c r="AQ368" s="246"/>
      <c r="AS368" s="381"/>
    </row>
    <row r="369" spans="1:45" ht="18" customHeight="1" x14ac:dyDescent="0.25">
      <c r="A369" s="452" t="s">
        <v>61</v>
      </c>
      <c r="B369" s="453"/>
      <c r="C369" s="454"/>
      <c r="D369" s="68" t="s">
        <v>64</v>
      </c>
      <c r="E369" s="285"/>
      <c r="F369" s="285"/>
      <c r="G369" s="285"/>
      <c r="H369" s="67" t="s">
        <v>264</v>
      </c>
      <c r="I369" s="67"/>
      <c r="J369" s="69"/>
      <c r="K369" s="285"/>
      <c r="L369" s="67"/>
      <c r="M369" s="67"/>
      <c r="N369" s="67"/>
      <c r="O369" s="67"/>
      <c r="P369" s="67"/>
      <c r="Q369" s="67"/>
      <c r="R369" s="67"/>
      <c r="S369" s="67"/>
      <c r="T369" s="67"/>
      <c r="U369" s="67"/>
      <c r="V369" s="67"/>
      <c r="W369" s="67"/>
      <c r="X369" s="67"/>
      <c r="Y369" s="67"/>
      <c r="Z369" s="68"/>
      <c r="AA369" s="68"/>
      <c r="AB369" s="69"/>
      <c r="AC369" s="282"/>
      <c r="AD369" s="282"/>
      <c r="AE369" s="282"/>
      <c r="AF369" s="244"/>
      <c r="AG369" s="245"/>
      <c r="AH369" s="245"/>
      <c r="AI369" s="245"/>
      <c r="AJ369" s="245"/>
      <c r="AK369" s="245"/>
      <c r="AL369" s="245"/>
      <c r="AM369" s="245"/>
      <c r="AN369" s="245"/>
      <c r="AO369" s="245"/>
      <c r="AP369" s="245"/>
      <c r="AQ369" s="246"/>
      <c r="AS369" s="381"/>
    </row>
    <row r="370" spans="1:45" ht="18" customHeight="1" x14ac:dyDescent="0.25">
      <c r="A370" s="455" t="s">
        <v>102</v>
      </c>
      <c r="B370" s="456"/>
      <c r="C370" s="457"/>
      <c r="D370" s="68" t="s">
        <v>63</v>
      </c>
      <c r="E370" s="285"/>
      <c r="F370" s="285"/>
      <c r="G370" s="68"/>
      <c r="H370" s="67" t="s">
        <v>265</v>
      </c>
      <c r="I370" s="67"/>
      <c r="J370" s="69"/>
      <c r="K370" s="67"/>
      <c r="L370" s="67"/>
      <c r="M370" s="59"/>
      <c r="N370" s="285"/>
      <c r="O370" s="67"/>
      <c r="P370" s="67"/>
      <c r="Q370" s="67"/>
      <c r="R370" s="67"/>
      <c r="S370" s="67"/>
      <c r="T370" s="67"/>
      <c r="U370" s="67"/>
      <c r="V370" s="67"/>
      <c r="W370" s="67"/>
      <c r="X370" s="67"/>
      <c r="Y370" s="67"/>
      <c r="Z370" s="68"/>
      <c r="AA370" s="68"/>
      <c r="AB370" s="69"/>
      <c r="AC370" s="282"/>
      <c r="AD370" s="282"/>
      <c r="AE370" s="282"/>
      <c r="AF370" s="458" t="s">
        <v>211</v>
      </c>
      <c r="AG370" s="459"/>
      <c r="AH370" s="459"/>
      <c r="AI370" s="459"/>
      <c r="AJ370" s="459"/>
      <c r="AK370" s="459"/>
      <c r="AL370" s="459"/>
      <c r="AM370" s="459"/>
      <c r="AN370" s="459"/>
      <c r="AO370" s="459"/>
      <c r="AP370" s="459"/>
      <c r="AQ370" s="460"/>
      <c r="AS370" s="381"/>
    </row>
    <row r="371" spans="1:45" ht="18" customHeight="1" x14ac:dyDescent="0.25">
      <c r="A371" s="452" t="s">
        <v>57</v>
      </c>
      <c r="B371" s="453"/>
      <c r="C371" s="454"/>
      <c r="D371" s="68" t="s">
        <v>0</v>
      </c>
      <c r="E371" s="68"/>
      <c r="F371" s="68"/>
      <c r="G371" s="68"/>
      <c r="H371" s="67" t="s">
        <v>65</v>
      </c>
      <c r="I371" s="67"/>
      <c r="J371" s="69"/>
      <c r="K371" s="67"/>
      <c r="L371" s="67"/>
      <c r="M371" s="67"/>
      <c r="N371" s="285"/>
      <c r="O371" s="67"/>
      <c r="P371" s="67"/>
      <c r="Q371" s="67"/>
      <c r="R371" s="67"/>
      <c r="S371" s="67"/>
      <c r="T371" s="67"/>
      <c r="U371" s="67"/>
      <c r="V371" s="67"/>
      <c r="W371" s="67"/>
      <c r="X371" s="67"/>
      <c r="Y371" s="67"/>
      <c r="Z371" s="68"/>
      <c r="AA371" s="68"/>
      <c r="AB371" s="69"/>
      <c r="AC371" s="68"/>
      <c r="AD371" s="68"/>
      <c r="AE371" s="68"/>
      <c r="AF371" s="458" t="s">
        <v>212</v>
      </c>
      <c r="AG371" s="459"/>
      <c r="AH371" s="459"/>
      <c r="AI371" s="459"/>
      <c r="AJ371" s="459"/>
      <c r="AK371" s="459"/>
      <c r="AL371" s="459"/>
      <c r="AM371" s="459"/>
      <c r="AN371" s="459"/>
      <c r="AO371" s="459"/>
      <c r="AP371" s="459"/>
      <c r="AQ371" s="460"/>
      <c r="AS371" s="381"/>
    </row>
    <row r="372" spans="1:45" ht="18" customHeight="1" thickBot="1" x14ac:dyDescent="0.3">
      <c r="A372" s="520"/>
      <c r="B372" s="521"/>
      <c r="C372" s="522"/>
      <c r="D372" s="75"/>
      <c r="E372" s="68"/>
      <c r="F372" s="68"/>
      <c r="G372" s="68"/>
      <c r="H372" s="67"/>
      <c r="I372" s="67"/>
      <c r="J372" s="69"/>
      <c r="K372" s="67"/>
      <c r="L372" s="67"/>
      <c r="M372" s="67"/>
      <c r="N372" s="67"/>
      <c r="O372" s="67"/>
      <c r="P372" s="67"/>
      <c r="Q372" s="67"/>
      <c r="R372" s="67"/>
      <c r="S372" s="67"/>
      <c r="T372" s="67"/>
      <c r="U372" s="67"/>
      <c r="V372" s="67"/>
      <c r="W372" s="67"/>
      <c r="X372" s="67"/>
      <c r="Y372" s="67"/>
      <c r="Z372" s="68"/>
      <c r="AA372" s="218"/>
      <c r="AB372" s="216"/>
      <c r="AC372" s="219"/>
      <c r="AD372" s="219"/>
      <c r="AE372" s="219"/>
      <c r="AF372" s="247"/>
      <c r="AG372" s="77"/>
      <c r="AH372" s="77"/>
      <c r="AI372" s="77"/>
      <c r="AJ372" s="77"/>
      <c r="AK372" s="77"/>
      <c r="AL372" s="77"/>
      <c r="AM372" s="77"/>
      <c r="AN372" s="77"/>
      <c r="AO372" s="77"/>
      <c r="AP372" s="77"/>
      <c r="AQ372" s="248"/>
      <c r="AS372" s="381"/>
    </row>
    <row r="373" spans="1:45" ht="18" customHeight="1" thickBot="1" x14ac:dyDescent="0.3">
      <c r="A373" s="194"/>
      <c r="B373" s="194"/>
      <c r="C373" s="194"/>
      <c r="D373" s="288"/>
      <c r="E373" s="288"/>
      <c r="F373" s="288"/>
      <c r="G373" s="288"/>
      <c r="H373" s="288"/>
      <c r="I373" s="288"/>
      <c r="J373" s="288"/>
      <c r="K373" s="195"/>
      <c r="L373" s="195"/>
      <c r="M373" s="195"/>
      <c r="N373" s="195"/>
      <c r="O373" s="195"/>
      <c r="P373" s="195"/>
      <c r="Q373" s="195"/>
      <c r="R373" s="195"/>
      <c r="S373" s="195"/>
      <c r="T373" s="195"/>
      <c r="U373" s="195"/>
      <c r="V373" s="195"/>
      <c r="W373" s="195"/>
      <c r="X373" s="195"/>
      <c r="Y373" s="195"/>
      <c r="Z373" s="196"/>
      <c r="AA373" s="196"/>
      <c r="AB373" s="197"/>
      <c r="AC373" s="197"/>
      <c r="AD373" s="197"/>
      <c r="AE373" s="197"/>
      <c r="AF373" s="197"/>
      <c r="AG373" s="197"/>
      <c r="AH373" s="197"/>
      <c r="AI373" s="197"/>
      <c r="AJ373" s="197"/>
      <c r="AK373" s="197"/>
      <c r="AL373" s="197"/>
      <c r="AM373" s="197"/>
      <c r="AN373" s="197"/>
      <c r="AO373" s="197"/>
      <c r="AP373" s="288"/>
      <c r="AQ373" s="288"/>
      <c r="AS373" s="381"/>
    </row>
    <row r="374" spans="1:45" ht="18" customHeight="1" x14ac:dyDescent="0.25">
      <c r="A374" s="523" t="s">
        <v>39</v>
      </c>
      <c r="B374" s="526" t="s">
        <v>2</v>
      </c>
      <c r="C374" s="527"/>
      <c r="D374" s="532" t="s">
        <v>3</v>
      </c>
      <c r="E374" s="533"/>
      <c r="F374" s="534"/>
      <c r="G374" s="538" t="s">
        <v>4</v>
      </c>
      <c r="H374" s="539"/>
      <c r="I374" s="539"/>
      <c r="J374" s="539"/>
      <c r="K374" s="539"/>
      <c r="L374" s="538" t="s">
        <v>49</v>
      </c>
      <c r="M374" s="540"/>
      <c r="N374" s="540"/>
      <c r="O374" s="540"/>
      <c r="P374" s="540"/>
      <c r="Q374" s="540"/>
      <c r="R374" s="540"/>
      <c r="S374" s="540"/>
      <c r="T374" s="540"/>
      <c r="U374" s="540"/>
      <c r="V374" s="540"/>
      <c r="W374" s="540"/>
      <c r="X374" s="540"/>
      <c r="Y374" s="540"/>
      <c r="Z374" s="540"/>
      <c r="AA374" s="540"/>
      <c r="AB374" s="540"/>
      <c r="AC374" s="540"/>
      <c r="AD374" s="540"/>
      <c r="AE374" s="540"/>
      <c r="AF374" s="540"/>
      <c r="AG374" s="540"/>
      <c r="AH374" s="540"/>
      <c r="AI374" s="540"/>
      <c r="AJ374" s="540"/>
      <c r="AK374" s="540"/>
      <c r="AL374" s="540"/>
      <c r="AM374" s="540"/>
      <c r="AN374" s="540"/>
      <c r="AO374" s="540"/>
      <c r="AP374" s="540"/>
      <c r="AQ374" s="541"/>
      <c r="AS374" s="381"/>
    </row>
    <row r="375" spans="1:45" ht="18" customHeight="1" x14ac:dyDescent="0.25">
      <c r="A375" s="524"/>
      <c r="B375" s="528"/>
      <c r="C375" s="529"/>
      <c r="D375" s="535"/>
      <c r="E375" s="536"/>
      <c r="F375" s="537"/>
      <c r="G375" s="542" t="s">
        <v>6</v>
      </c>
      <c r="H375" s="432" t="s">
        <v>7</v>
      </c>
      <c r="I375" s="432"/>
      <c r="J375" s="432"/>
      <c r="K375" s="419"/>
      <c r="L375" s="470" t="s">
        <v>266</v>
      </c>
      <c r="M375" s="432"/>
      <c r="N375" s="432"/>
      <c r="O375" s="471"/>
      <c r="P375" s="470" t="s">
        <v>267</v>
      </c>
      <c r="Q375" s="432"/>
      <c r="R375" s="432"/>
      <c r="S375" s="471"/>
      <c r="T375" s="467" t="s">
        <v>268</v>
      </c>
      <c r="U375" s="468"/>
      <c r="V375" s="468"/>
      <c r="W375" s="469"/>
      <c r="X375" s="467" t="s">
        <v>269</v>
      </c>
      <c r="Y375" s="468"/>
      <c r="Z375" s="468"/>
      <c r="AA375" s="469"/>
      <c r="AB375" s="467" t="s">
        <v>270</v>
      </c>
      <c r="AC375" s="468"/>
      <c r="AD375" s="468"/>
      <c r="AE375" s="469"/>
      <c r="AF375" s="467" t="s">
        <v>271</v>
      </c>
      <c r="AG375" s="468"/>
      <c r="AH375" s="468"/>
      <c r="AI375" s="469"/>
      <c r="AJ375" s="467" t="s">
        <v>272</v>
      </c>
      <c r="AK375" s="468"/>
      <c r="AL375" s="468"/>
      <c r="AM375" s="469"/>
      <c r="AN375" s="470" t="s">
        <v>273</v>
      </c>
      <c r="AO375" s="432"/>
      <c r="AP375" s="432"/>
      <c r="AQ375" s="471"/>
      <c r="AS375" s="381"/>
    </row>
    <row r="376" spans="1:45" ht="18" customHeight="1" x14ac:dyDescent="0.25">
      <c r="A376" s="524"/>
      <c r="B376" s="528"/>
      <c r="C376" s="529"/>
      <c r="D376" s="461" t="s">
        <v>8</v>
      </c>
      <c r="E376" s="413" t="s">
        <v>9</v>
      </c>
      <c r="F376" s="464" t="s">
        <v>60</v>
      </c>
      <c r="G376" s="543"/>
      <c r="H376" s="432" t="s">
        <v>10</v>
      </c>
      <c r="I376" s="432" t="s">
        <v>11</v>
      </c>
      <c r="J376" s="432" t="s">
        <v>12</v>
      </c>
      <c r="K376" s="419" t="s">
        <v>55</v>
      </c>
      <c r="L376" s="421" t="s">
        <v>213</v>
      </c>
      <c r="M376" s="422"/>
      <c r="N376" s="422"/>
      <c r="O376" s="422"/>
      <c r="P376" s="422"/>
      <c r="Q376" s="422"/>
      <c r="R376" s="422"/>
      <c r="S376" s="422"/>
      <c r="T376" s="422"/>
      <c r="U376" s="422"/>
      <c r="V376" s="422"/>
      <c r="W376" s="422"/>
      <c r="X376" s="422"/>
      <c r="Y376" s="422"/>
      <c r="Z376" s="422"/>
      <c r="AA376" s="422"/>
      <c r="AB376" s="422"/>
      <c r="AC376" s="422"/>
      <c r="AD376" s="422"/>
      <c r="AE376" s="422"/>
      <c r="AF376" s="422"/>
      <c r="AG376" s="422"/>
      <c r="AH376" s="422"/>
      <c r="AI376" s="422"/>
      <c r="AJ376" s="422"/>
      <c r="AK376" s="422"/>
      <c r="AL376" s="422"/>
      <c r="AM376" s="422"/>
      <c r="AN376" s="422"/>
      <c r="AO376" s="422"/>
      <c r="AP376" s="422"/>
      <c r="AQ376" s="423"/>
      <c r="AS376" s="381"/>
    </row>
    <row r="377" spans="1:45" ht="18" customHeight="1" x14ac:dyDescent="0.25">
      <c r="A377" s="524"/>
      <c r="B377" s="528"/>
      <c r="C377" s="529"/>
      <c r="D377" s="461"/>
      <c r="E377" s="463"/>
      <c r="F377" s="465"/>
      <c r="G377" s="543"/>
      <c r="H377" s="432"/>
      <c r="I377" s="432"/>
      <c r="J377" s="432"/>
      <c r="K377" s="419"/>
      <c r="L377" s="417" t="s">
        <v>10</v>
      </c>
      <c r="M377" s="411" t="s">
        <v>11</v>
      </c>
      <c r="N377" s="413" t="s">
        <v>13</v>
      </c>
      <c r="O377" s="415" t="s">
        <v>58</v>
      </c>
      <c r="P377" s="417" t="s">
        <v>10</v>
      </c>
      <c r="Q377" s="411" t="s">
        <v>11</v>
      </c>
      <c r="R377" s="413" t="s">
        <v>13</v>
      </c>
      <c r="S377" s="415" t="s">
        <v>58</v>
      </c>
      <c r="T377" s="417" t="s">
        <v>10</v>
      </c>
      <c r="U377" s="411" t="s">
        <v>11</v>
      </c>
      <c r="V377" s="413" t="s">
        <v>13</v>
      </c>
      <c r="W377" s="415" t="s">
        <v>58</v>
      </c>
      <c r="X377" s="417" t="s">
        <v>10</v>
      </c>
      <c r="Y377" s="411" t="s">
        <v>11</v>
      </c>
      <c r="Z377" s="413" t="s">
        <v>13</v>
      </c>
      <c r="AA377" s="415" t="s">
        <v>58</v>
      </c>
      <c r="AB377" s="417" t="s">
        <v>10</v>
      </c>
      <c r="AC377" s="411" t="s">
        <v>11</v>
      </c>
      <c r="AD377" s="413" t="s">
        <v>13</v>
      </c>
      <c r="AE377" s="415" t="s">
        <v>58</v>
      </c>
      <c r="AF377" s="417" t="s">
        <v>10</v>
      </c>
      <c r="AG377" s="411" t="s">
        <v>11</v>
      </c>
      <c r="AH377" s="413" t="s">
        <v>13</v>
      </c>
      <c r="AI377" s="415" t="s">
        <v>58</v>
      </c>
      <c r="AJ377" s="417" t="s">
        <v>10</v>
      </c>
      <c r="AK377" s="411" t="s">
        <v>11</v>
      </c>
      <c r="AL377" s="413" t="s">
        <v>13</v>
      </c>
      <c r="AM377" s="415" t="s">
        <v>58</v>
      </c>
      <c r="AN377" s="417" t="s">
        <v>10</v>
      </c>
      <c r="AO377" s="411" t="s">
        <v>11</v>
      </c>
      <c r="AP377" s="413" t="s">
        <v>13</v>
      </c>
      <c r="AQ377" s="415" t="s">
        <v>58</v>
      </c>
      <c r="AS377" s="381"/>
    </row>
    <row r="378" spans="1:45" ht="18" customHeight="1" thickBot="1" x14ac:dyDescent="0.3">
      <c r="A378" s="525"/>
      <c r="B378" s="530"/>
      <c r="C378" s="531"/>
      <c r="D378" s="462"/>
      <c r="E378" s="414"/>
      <c r="F378" s="466"/>
      <c r="G378" s="544"/>
      <c r="H378" s="433"/>
      <c r="I378" s="433"/>
      <c r="J378" s="433"/>
      <c r="K378" s="420"/>
      <c r="L378" s="418"/>
      <c r="M378" s="412"/>
      <c r="N378" s="414"/>
      <c r="O378" s="416"/>
      <c r="P378" s="418"/>
      <c r="Q378" s="412"/>
      <c r="R378" s="414"/>
      <c r="S378" s="416"/>
      <c r="T378" s="418"/>
      <c r="U378" s="412"/>
      <c r="V378" s="414"/>
      <c r="W378" s="416"/>
      <c r="X378" s="418"/>
      <c r="Y378" s="412"/>
      <c r="Z378" s="414"/>
      <c r="AA378" s="416"/>
      <c r="AB378" s="418"/>
      <c r="AC378" s="412"/>
      <c r="AD378" s="414"/>
      <c r="AE378" s="416"/>
      <c r="AF378" s="418"/>
      <c r="AG378" s="412"/>
      <c r="AH378" s="414"/>
      <c r="AI378" s="416"/>
      <c r="AJ378" s="418"/>
      <c r="AK378" s="412"/>
      <c r="AL378" s="414"/>
      <c r="AM378" s="416"/>
      <c r="AN378" s="418"/>
      <c r="AO378" s="412"/>
      <c r="AP378" s="414"/>
      <c r="AQ378" s="416"/>
      <c r="AS378" s="381"/>
    </row>
    <row r="379" spans="1:45" ht="18" customHeight="1" thickBot="1" x14ac:dyDescent="0.3">
      <c r="A379" s="85" t="s">
        <v>285</v>
      </c>
      <c r="B379" s="519" t="s">
        <v>199</v>
      </c>
      <c r="C379" s="519"/>
      <c r="D379" s="519"/>
      <c r="E379" s="519"/>
      <c r="F379" s="519"/>
      <c r="G379" s="519"/>
      <c r="H379" s="519"/>
      <c r="I379" s="519"/>
      <c r="J379" s="519"/>
      <c r="K379" s="519"/>
      <c r="L379" s="446"/>
      <c r="M379" s="446"/>
      <c r="N379" s="446"/>
      <c r="O379" s="446"/>
      <c r="P379" s="446"/>
      <c r="Q379" s="446"/>
      <c r="R379" s="446"/>
      <c r="S379" s="446"/>
      <c r="T379" s="446"/>
      <c r="U379" s="446"/>
      <c r="V379" s="446"/>
      <c r="W379" s="446"/>
      <c r="X379" s="446"/>
      <c r="Y379" s="446"/>
      <c r="Z379" s="446"/>
      <c r="AA379" s="446"/>
      <c r="AB379" s="446"/>
      <c r="AC379" s="446"/>
      <c r="AD379" s="446"/>
      <c r="AE379" s="446"/>
      <c r="AF379" s="446"/>
      <c r="AG379" s="446"/>
      <c r="AH379" s="446"/>
      <c r="AI379" s="446"/>
      <c r="AJ379" s="446"/>
      <c r="AK379" s="446"/>
      <c r="AL379" s="446"/>
      <c r="AM379" s="446"/>
      <c r="AN379" s="446"/>
      <c r="AO379" s="446"/>
      <c r="AP379" s="446"/>
      <c r="AQ379" s="447"/>
      <c r="AS379" s="381"/>
    </row>
    <row r="380" spans="1:45" ht="18" customHeight="1" x14ac:dyDescent="0.25">
      <c r="A380" s="295">
        <v>1</v>
      </c>
      <c r="B380" s="448" t="s">
        <v>255</v>
      </c>
      <c r="C380" s="449"/>
      <c r="D380" s="203"/>
      <c r="E380" s="111">
        <v>3</v>
      </c>
      <c r="F380" s="112">
        <v>4</v>
      </c>
      <c r="G380" s="102">
        <f t="shared" ref="G380:G385" si="106">SUM(H380:K380)</f>
        <v>24</v>
      </c>
      <c r="H380" s="231">
        <f t="shared" ref="H380:H385" si="107">L380+P380+T380+X380+AB380+AF380+AJ380+AN380</f>
        <v>8</v>
      </c>
      <c r="I380" s="231">
        <f t="shared" ref="I380:I385" si="108">M380+Q380+U380+Y380+AC380+AG380+AK380+AO380</f>
        <v>0</v>
      </c>
      <c r="J380" s="231">
        <f t="shared" ref="J380:J385" si="109">N380+R380+V380+Z380+AD380+AH380+AL380+AP380</f>
        <v>8</v>
      </c>
      <c r="K380" s="231">
        <f t="shared" ref="K380:K385" si="110">O380+S380+W380+AA380+AE380+AI380+AM380+AQ380</f>
        <v>8</v>
      </c>
      <c r="L380" s="291"/>
      <c r="M380" s="292"/>
      <c r="N380" s="292"/>
      <c r="O380" s="280"/>
      <c r="P380" s="230"/>
      <c r="Q380" s="292"/>
      <c r="R380" s="292"/>
      <c r="S380" s="280"/>
      <c r="T380" s="225"/>
      <c r="U380" s="226"/>
      <c r="V380" s="226"/>
      <c r="W380" s="227"/>
      <c r="X380" s="230"/>
      <c r="Y380" s="292"/>
      <c r="Z380" s="292"/>
      <c r="AA380" s="280"/>
      <c r="AB380" s="213"/>
      <c r="AC380" s="212"/>
      <c r="AD380" s="212"/>
      <c r="AE380" s="168"/>
      <c r="AF380" s="213"/>
      <c r="AG380" s="212"/>
      <c r="AH380" s="212"/>
      <c r="AI380" s="168"/>
      <c r="AJ380" s="213">
        <v>8</v>
      </c>
      <c r="AK380" s="212"/>
      <c r="AL380" s="212">
        <v>8</v>
      </c>
      <c r="AM380" s="168">
        <v>8</v>
      </c>
      <c r="AN380" s="213"/>
      <c r="AO380" s="212"/>
      <c r="AP380" s="212"/>
      <c r="AQ380" s="168"/>
      <c r="AS380" s="381"/>
    </row>
    <row r="381" spans="1:45" ht="18" customHeight="1" x14ac:dyDescent="0.25">
      <c r="A381" s="243">
        <f>A380+1</f>
        <v>2</v>
      </c>
      <c r="B381" s="448" t="s">
        <v>256</v>
      </c>
      <c r="C381" s="449"/>
      <c r="D381" s="181"/>
      <c r="E381" s="176">
        <v>2</v>
      </c>
      <c r="F381" s="112">
        <v>2</v>
      </c>
      <c r="G381" s="102">
        <f t="shared" si="106"/>
        <v>16</v>
      </c>
      <c r="H381" s="231">
        <f t="shared" si="107"/>
        <v>8</v>
      </c>
      <c r="I381" s="231">
        <f t="shared" si="108"/>
        <v>0</v>
      </c>
      <c r="J381" s="231">
        <f t="shared" si="109"/>
        <v>8</v>
      </c>
      <c r="K381" s="231">
        <f t="shared" si="110"/>
        <v>0</v>
      </c>
      <c r="L381" s="190"/>
      <c r="M381" s="212"/>
      <c r="N381" s="212"/>
      <c r="O381" s="168"/>
      <c r="P381" s="213"/>
      <c r="Q381" s="212"/>
      <c r="R381" s="212"/>
      <c r="S381" s="168"/>
      <c r="T381" s="190"/>
      <c r="U381" s="212"/>
      <c r="V381" s="212"/>
      <c r="W381" s="168"/>
      <c r="X381" s="213"/>
      <c r="Y381" s="212"/>
      <c r="Z381" s="212"/>
      <c r="AA381" s="168"/>
      <c r="AB381" s="213"/>
      <c r="AC381" s="212"/>
      <c r="AD381" s="212"/>
      <c r="AE381" s="168"/>
      <c r="AF381" s="213"/>
      <c r="AG381" s="212"/>
      <c r="AH381" s="212"/>
      <c r="AI381" s="168"/>
      <c r="AJ381" s="102"/>
      <c r="AK381" s="212"/>
      <c r="AL381" s="212"/>
      <c r="AM381" s="168"/>
      <c r="AN381" s="213">
        <v>8</v>
      </c>
      <c r="AO381" s="212"/>
      <c r="AP381" s="212">
        <v>8</v>
      </c>
      <c r="AQ381" s="168"/>
      <c r="AS381" s="381"/>
    </row>
    <row r="382" spans="1:45" ht="18" customHeight="1" x14ac:dyDescent="0.25">
      <c r="A382" s="243">
        <f>A381+1</f>
        <v>3</v>
      </c>
      <c r="B382" s="448" t="s">
        <v>257</v>
      </c>
      <c r="C382" s="449"/>
      <c r="D382" s="293"/>
      <c r="E382" s="176">
        <v>1</v>
      </c>
      <c r="F382" s="287">
        <v>2</v>
      </c>
      <c r="G382" s="102">
        <f t="shared" si="106"/>
        <v>8</v>
      </c>
      <c r="H382" s="231">
        <f t="shared" si="107"/>
        <v>0</v>
      </c>
      <c r="I382" s="231">
        <f t="shared" si="108"/>
        <v>0</v>
      </c>
      <c r="J382" s="231">
        <f t="shared" si="109"/>
        <v>8</v>
      </c>
      <c r="K382" s="231">
        <f t="shared" si="110"/>
        <v>0</v>
      </c>
      <c r="L382" s="190"/>
      <c r="M382" s="212"/>
      <c r="N382" s="212"/>
      <c r="O382" s="168"/>
      <c r="P382" s="213"/>
      <c r="Q382" s="212"/>
      <c r="R382" s="212"/>
      <c r="S382" s="168"/>
      <c r="T382" s="190"/>
      <c r="U382" s="212"/>
      <c r="V382" s="212"/>
      <c r="W382" s="168"/>
      <c r="X382" s="213"/>
      <c r="Y382" s="212"/>
      <c r="Z382" s="212"/>
      <c r="AA382" s="168"/>
      <c r="AB382" s="213"/>
      <c r="AC382" s="212"/>
      <c r="AD382" s="212"/>
      <c r="AE382" s="168"/>
      <c r="AF382" s="213"/>
      <c r="AG382" s="212"/>
      <c r="AH382" s="212"/>
      <c r="AI382" s="280"/>
      <c r="AJ382" s="102"/>
      <c r="AK382" s="212"/>
      <c r="AL382" s="212">
        <v>8</v>
      </c>
      <c r="AM382" s="280"/>
      <c r="AN382" s="213"/>
      <c r="AO382" s="212"/>
      <c r="AP382" s="212"/>
      <c r="AQ382" s="280"/>
      <c r="AS382" s="381"/>
    </row>
    <row r="383" spans="1:45" ht="18" customHeight="1" x14ac:dyDescent="0.25">
      <c r="A383" s="243">
        <f>A382+1</f>
        <v>4</v>
      </c>
      <c r="B383" s="448" t="s">
        <v>239</v>
      </c>
      <c r="C383" s="449"/>
      <c r="D383" s="290"/>
      <c r="E383" s="114">
        <v>1</v>
      </c>
      <c r="F383" s="287">
        <v>2</v>
      </c>
      <c r="G383" s="102">
        <f t="shared" si="106"/>
        <v>16</v>
      </c>
      <c r="H383" s="231">
        <f t="shared" si="107"/>
        <v>16</v>
      </c>
      <c r="I383" s="231">
        <f t="shared" si="108"/>
        <v>0</v>
      </c>
      <c r="J383" s="231">
        <f t="shared" si="109"/>
        <v>0</v>
      </c>
      <c r="K383" s="231">
        <f t="shared" si="110"/>
        <v>0</v>
      </c>
      <c r="L383" s="291"/>
      <c r="M383" s="212"/>
      <c r="N383" s="212"/>
      <c r="O383" s="280"/>
      <c r="P383" s="213"/>
      <c r="Q383" s="212"/>
      <c r="R383" s="212"/>
      <c r="S383" s="280"/>
      <c r="T383" s="291"/>
      <c r="U383" s="292"/>
      <c r="V383" s="292"/>
      <c r="W383" s="280"/>
      <c r="X383" s="213"/>
      <c r="Y383" s="212"/>
      <c r="Z383" s="212"/>
      <c r="AA383" s="280"/>
      <c r="AB383" s="213"/>
      <c r="AC383" s="212"/>
      <c r="AD383" s="212"/>
      <c r="AE383" s="280"/>
      <c r="AF383" s="213"/>
      <c r="AG383" s="212"/>
      <c r="AH383" s="212"/>
      <c r="AI383" s="280"/>
      <c r="AJ383" s="213">
        <v>16</v>
      </c>
      <c r="AK383" s="212"/>
      <c r="AL383" s="212"/>
      <c r="AM383" s="280"/>
      <c r="AN383" s="213"/>
      <c r="AO383" s="212"/>
      <c r="AP383" s="212"/>
      <c r="AQ383" s="280"/>
      <c r="AS383" s="381"/>
    </row>
    <row r="384" spans="1:45" ht="18" customHeight="1" x14ac:dyDescent="0.25">
      <c r="A384" s="243">
        <f>A383+1</f>
        <v>5</v>
      </c>
      <c r="B384" s="430" t="s">
        <v>93</v>
      </c>
      <c r="C384" s="431"/>
      <c r="D384" s="110"/>
      <c r="E384" s="111">
        <v>1</v>
      </c>
      <c r="F384" s="112">
        <v>9</v>
      </c>
      <c r="G384" s="102">
        <f t="shared" si="106"/>
        <v>18</v>
      </c>
      <c r="H384" s="231">
        <f t="shared" si="107"/>
        <v>0</v>
      </c>
      <c r="I384" s="231">
        <f t="shared" si="108"/>
        <v>0</v>
      </c>
      <c r="J384" s="231">
        <f t="shared" si="109"/>
        <v>0</v>
      </c>
      <c r="K384" s="231">
        <f t="shared" si="110"/>
        <v>18</v>
      </c>
      <c r="L384" s="190"/>
      <c r="M384" s="212"/>
      <c r="N384" s="212"/>
      <c r="O384" s="168"/>
      <c r="P384" s="213"/>
      <c r="Q384" s="212"/>
      <c r="R384" s="212"/>
      <c r="S384" s="168"/>
      <c r="T384" s="190"/>
      <c r="U384" s="212"/>
      <c r="V384" s="212"/>
      <c r="W384" s="168"/>
      <c r="X384" s="213"/>
      <c r="Y384" s="212"/>
      <c r="Z384" s="212"/>
      <c r="AA384" s="168"/>
      <c r="AB384" s="213"/>
      <c r="AC384" s="212"/>
      <c r="AD384" s="212"/>
      <c r="AE384" s="168"/>
      <c r="AF384" s="213"/>
      <c r="AG384" s="212"/>
      <c r="AH384" s="212"/>
      <c r="AI384" s="168"/>
      <c r="AJ384" s="213"/>
      <c r="AK384" s="212"/>
      <c r="AL384" s="212"/>
      <c r="AM384" s="168"/>
      <c r="AN384" s="213"/>
      <c r="AO384" s="212"/>
      <c r="AP384" s="212"/>
      <c r="AQ384" s="280">
        <v>18</v>
      </c>
      <c r="AS384" s="381"/>
    </row>
    <row r="385" spans="1:45" ht="36" customHeight="1" thickBot="1" x14ac:dyDescent="0.3">
      <c r="A385" s="294">
        <f t="shared" ref="A385" si="111">A384+1</f>
        <v>6</v>
      </c>
      <c r="B385" s="450" t="s">
        <v>111</v>
      </c>
      <c r="C385" s="451"/>
      <c r="D385" s="290"/>
      <c r="E385" s="286"/>
      <c r="F385" s="287">
        <v>15</v>
      </c>
      <c r="G385" s="289">
        <f t="shared" si="106"/>
        <v>0</v>
      </c>
      <c r="H385" s="286">
        <f t="shared" si="107"/>
        <v>0</v>
      </c>
      <c r="I385" s="286">
        <f t="shared" si="108"/>
        <v>0</v>
      </c>
      <c r="J385" s="286">
        <f t="shared" si="109"/>
        <v>0</v>
      </c>
      <c r="K385" s="287">
        <f t="shared" si="110"/>
        <v>0</v>
      </c>
      <c r="L385" s="291"/>
      <c r="M385" s="292"/>
      <c r="N385" s="292"/>
      <c r="O385" s="280"/>
      <c r="P385" s="230"/>
      <c r="Q385" s="292"/>
      <c r="R385" s="292"/>
      <c r="S385" s="280"/>
      <c r="T385" s="291"/>
      <c r="U385" s="292"/>
      <c r="V385" s="292"/>
      <c r="W385" s="280"/>
      <c r="X385" s="230"/>
      <c r="Y385" s="292"/>
      <c r="Z385" s="292"/>
      <c r="AA385" s="280"/>
      <c r="AB385" s="116"/>
      <c r="AC385" s="286"/>
      <c r="AD385" s="286"/>
      <c r="AE385" s="287"/>
      <c r="AF385" s="116"/>
      <c r="AG385" s="286"/>
      <c r="AH385" s="286"/>
      <c r="AI385" s="287"/>
      <c r="AJ385" s="116"/>
      <c r="AK385" s="286"/>
      <c r="AL385" s="286"/>
      <c r="AM385" s="287"/>
      <c r="AN385" s="116"/>
      <c r="AO385" s="286"/>
      <c r="AP385" s="286"/>
      <c r="AQ385" s="287"/>
      <c r="AS385" s="381"/>
    </row>
    <row r="386" spans="1:45" ht="18" customHeight="1" thickTop="1" x14ac:dyDescent="0.25">
      <c r="A386" s="495" t="s">
        <v>21</v>
      </c>
      <c r="B386" s="496"/>
      <c r="C386" s="497"/>
      <c r="D386" s="501">
        <f t="shared" ref="D386:AQ386" si="112">SUM(D380:D385)</f>
        <v>0</v>
      </c>
      <c r="E386" s="503">
        <f t="shared" si="112"/>
        <v>8</v>
      </c>
      <c r="F386" s="505">
        <f t="shared" si="112"/>
        <v>34</v>
      </c>
      <c r="G386" s="507">
        <f t="shared" si="112"/>
        <v>82</v>
      </c>
      <c r="H386" s="503">
        <f t="shared" si="112"/>
        <v>32</v>
      </c>
      <c r="I386" s="503">
        <f t="shared" si="112"/>
        <v>0</v>
      </c>
      <c r="J386" s="503">
        <f t="shared" si="112"/>
        <v>24</v>
      </c>
      <c r="K386" s="505">
        <f t="shared" si="112"/>
        <v>26</v>
      </c>
      <c r="L386" s="122">
        <f t="shared" si="112"/>
        <v>0</v>
      </c>
      <c r="M386" s="123">
        <f t="shared" si="112"/>
        <v>0</v>
      </c>
      <c r="N386" s="123">
        <f t="shared" si="112"/>
        <v>0</v>
      </c>
      <c r="O386" s="124">
        <f t="shared" si="112"/>
        <v>0</v>
      </c>
      <c r="P386" s="122">
        <f t="shared" si="112"/>
        <v>0</v>
      </c>
      <c r="Q386" s="123">
        <f t="shared" si="112"/>
        <v>0</v>
      </c>
      <c r="R386" s="123">
        <f t="shared" si="112"/>
        <v>0</v>
      </c>
      <c r="S386" s="124">
        <f t="shared" si="112"/>
        <v>0</v>
      </c>
      <c r="T386" s="122">
        <f t="shared" si="112"/>
        <v>0</v>
      </c>
      <c r="U386" s="123">
        <f t="shared" si="112"/>
        <v>0</v>
      </c>
      <c r="V386" s="123">
        <f t="shared" si="112"/>
        <v>0</v>
      </c>
      <c r="W386" s="124">
        <f t="shared" si="112"/>
        <v>0</v>
      </c>
      <c r="X386" s="122">
        <f t="shared" si="112"/>
        <v>0</v>
      </c>
      <c r="Y386" s="123">
        <f t="shared" si="112"/>
        <v>0</v>
      </c>
      <c r="Z386" s="123">
        <f t="shared" si="112"/>
        <v>0</v>
      </c>
      <c r="AA386" s="124">
        <f t="shared" si="112"/>
        <v>0</v>
      </c>
      <c r="AB386" s="122">
        <f t="shared" si="112"/>
        <v>0</v>
      </c>
      <c r="AC386" s="123">
        <f t="shared" si="112"/>
        <v>0</v>
      </c>
      <c r="AD386" s="123">
        <f t="shared" si="112"/>
        <v>0</v>
      </c>
      <c r="AE386" s="124">
        <f t="shared" si="112"/>
        <v>0</v>
      </c>
      <c r="AF386" s="122">
        <f t="shared" si="112"/>
        <v>0</v>
      </c>
      <c r="AG386" s="123">
        <f t="shared" si="112"/>
        <v>0</v>
      </c>
      <c r="AH386" s="123">
        <f t="shared" si="112"/>
        <v>0</v>
      </c>
      <c r="AI386" s="124">
        <f t="shared" si="112"/>
        <v>0</v>
      </c>
      <c r="AJ386" s="122">
        <f t="shared" si="112"/>
        <v>24</v>
      </c>
      <c r="AK386" s="123">
        <f t="shared" si="112"/>
        <v>0</v>
      </c>
      <c r="AL386" s="123">
        <f t="shared" si="112"/>
        <v>16</v>
      </c>
      <c r="AM386" s="124">
        <f t="shared" si="112"/>
        <v>8</v>
      </c>
      <c r="AN386" s="122">
        <f t="shared" si="112"/>
        <v>8</v>
      </c>
      <c r="AO386" s="123">
        <f t="shared" si="112"/>
        <v>0</v>
      </c>
      <c r="AP386" s="123">
        <f t="shared" si="112"/>
        <v>8</v>
      </c>
      <c r="AQ386" s="125">
        <f t="shared" si="112"/>
        <v>18</v>
      </c>
      <c r="AS386" s="381"/>
    </row>
    <row r="387" spans="1:45" ht="18" customHeight="1" thickBot="1" x14ac:dyDescent="0.3">
      <c r="A387" s="498"/>
      <c r="B387" s="499"/>
      <c r="C387" s="500"/>
      <c r="D387" s="502"/>
      <c r="E387" s="504"/>
      <c r="F387" s="506"/>
      <c r="G387" s="508"/>
      <c r="H387" s="509"/>
      <c r="I387" s="509"/>
      <c r="J387" s="509"/>
      <c r="K387" s="516"/>
      <c r="L387" s="424">
        <f>SUM(L386:O386)</f>
        <v>0</v>
      </c>
      <c r="M387" s="517"/>
      <c r="N387" s="517"/>
      <c r="O387" s="518"/>
      <c r="P387" s="424">
        <f>SUM(P386:S386)</f>
        <v>0</v>
      </c>
      <c r="Q387" s="517"/>
      <c r="R387" s="517"/>
      <c r="S387" s="518"/>
      <c r="T387" s="424">
        <f>SUM(T386:W386)</f>
        <v>0</v>
      </c>
      <c r="U387" s="425"/>
      <c r="V387" s="425"/>
      <c r="W387" s="426"/>
      <c r="X387" s="424">
        <f>SUM(X386:AA386)</f>
        <v>0</v>
      </c>
      <c r="Y387" s="425"/>
      <c r="Z387" s="425"/>
      <c r="AA387" s="426"/>
      <c r="AB387" s="424">
        <f>SUM(AB386:AE386)</f>
        <v>0</v>
      </c>
      <c r="AC387" s="425"/>
      <c r="AD387" s="425"/>
      <c r="AE387" s="426"/>
      <c r="AF387" s="424">
        <f>SUM(AF386:AI386)</f>
        <v>0</v>
      </c>
      <c r="AG387" s="425"/>
      <c r="AH387" s="425"/>
      <c r="AI387" s="426"/>
      <c r="AJ387" s="424">
        <f>SUM(AJ386:AM386)</f>
        <v>48</v>
      </c>
      <c r="AK387" s="425"/>
      <c r="AL387" s="425"/>
      <c r="AM387" s="426"/>
      <c r="AN387" s="424">
        <f>SUM(AN386:AQ386)</f>
        <v>34</v>
      </c>
      <c r="AO387" s="425"/>
      <c r="AP387" s="425"/>
      <c r="AQ387" s="426"/>
      <c r="AS387" s="381"/>
    </row>
    <row r="388" spans="1:45" ht="18" customHeight="1" x14ac:dyDescent="0.25">
      <c r="A388" s="434" t="s">
        <v>317</v>
      </c>
      <c r="B388" s="435"/>
      <c r="C388" s="436"/>
      <c r="D388" s="438" t="s">
        <v>8</v>
      </c>
      <c r="E388" s="441" t="s">
        <v>9</v>
      </c>
      <c r="F388" s="415" t="s">
        <v>60</v>
      </c>
      <c r="G388" s="444" t="s">
        <v>6</v>
      </c>
      <c r="H388" s="432" t="s">
        <v>10</v>
      </c>
      <c r="I388" s="432" t="s">
        <v>11</v>
      </c>
      <c r="J388" s="432" t="s">
        <v>12</v>
      </c>
      <c r="K388" s="419" t="s">
        <v>55</v>
      </c>
      <c r="L388" s="395" t="s">
        <v>266</v>
      </c>
      <c r="M388" s="396"/>
      <c r="N388" s="396"/>
      <c r="O388" s="397"/>
      <c r="P388" s="395" t="s">
        <v>267</v>
      </c>
      <c r="Q388" s="396"/>
      <c r="R388" s="396"/>
      <c r="S388" s="397"/>
      <c r="T388" s="395" t="s">
        <v>268</v>
      </c>
      <c r="U388" s="396"/>
      <c r="V388" s="396"/>
      <c r="W388" s="397"/>
      <c r="X388" s="395" t="s">
        <v>269</v>
      </c>
      <c r="Y388" s="396"/>
      <c r="Z388" s="396"/>
      <c r="AA388" s="397"/>
      <c r="AB388" s="395" t="s">
        <v>270</v>
      </c>
      <c r="AC388" s="396"/>
      <c r="AD388" s="396"/>
      <c r="AE388" s="397"/>
      <c r="AF388" s="395" t="s">
        <v>271</v>
      </c>
      <c r="AG388" s="396"/>
      <c r="AH388" s="396"/>
      <c r="AI388" s="397"/>
      <c r="AJ388" s="427" t="s">
        <v>272</v>
      </c>
      <c r="AK388" s="428"/>
      <c r="AL388" s="428"/>
      <c r="AM388" s="429"/>
      <c r="AN388" s="395" t="s">
        <v>273</v>
      </c>
      <c r="AO388" s="396"/>
      <c r="AP388" s="396"/>
      <c r="AQ388" s="397"/>
      <c r="AS388" s="381"/>
    </row>
    <row r="389" spans="1:45" ht="18" customHeight="1" x14ac:dyDescent="0.25">
      <c r="A389" s="437"/>
      <c r="B389" s="435"/>
      <c r="C389" s="436"/>
      <c r="D389" s="439"/>
      <c r="E389" s="441"/>
      <c r="F389" s="443"/>
      <c r="G389" s="444"/>
      <c r="H389" s="432"/>
      <c r="I389" s="432"/>
      <c r="J389" s="432"/>
      <c r="K389" s="419"/>
      <c r="L389" s="417" t="s">
        <v>10</v>
      </c>
      <c r="M389" s="411" t="s">
        <v>11</v>
      </c>
      <c r="N389" s="413" t="s">
        <v>13</v>
      </c>
      <c r="O389" s="415" t="s">
        <v>58</v>
      </c>
      <c r="P389" s="417" t="s">
        <v>10</v>
      </c>
      <c r="Q389" s="411" t="s">
        <v>11</v>
      </c>
      <c r="R389" s="413" t="s">
        <v>13</v>
      </c>
      <c r="S389" s="415" t="s">
        <v>58</v>
      </c>
      <c r="T389" s="417" t="s">
        <v>10</v>
      </c>
      <c r="U389" s="411" t="s">
        <v>11</v>
      </c>
      <c r="V389" s="413" t="s">
        <v>13</v>
      </c>
      <c r="W389" s="415" t="s">
        <v>58</v>
      </c>
      <c r="X389" s="417" t="s">
        <v>10</v>
      </c>
      <c r="Y389" s="411" t="s">
        <v>11</v>
      </c>
      <c r="Z389" s="413" t="s">
        <v>13</v>
      </c>
      <c r="AA389" s="415" t="s">
        <v>58</v>
      </c>
      <c r="AB389" s="417" t="s">
        <v>10</v>
      </c>
      <c r="AC389" s="411" t="s">
        <v>11</v>
      </c>
      <c r="AD389" s="413" t="s">
        <v>13</v>
      </c>
      <c r="AE389" s="415" t="s">
        <v>58</v>
      </c>
      <c r="AF389" s="417" t="s">
        <v>10</v>
      </c>
      <c r="AG389" s="411" t="s">
        <v>11</v>
      </c>
      <c r="AH389" s="413" t="s">
        <v>13</v>
      </c>
      <c r="AI389" s="415" t="s">
        <v>58</v>
      </c>
      <c r="AJ389" s="417" t="s">
        <v>10</v>
      </c>
      <c r="AK389" s="411" t="s">
        <v>11</v>
      </c>
      <c r="AL389" s="413" t="s">
        <v>13</v>
      </c>
      <c r="AM389" s="415" t="s">
        <v>58</v>
      </c>
      <c r="AN389" s="417" t="s">
        <v>10</v>
      </c>
      <c r="AO389" s="411" t="s">
        <v>11</v>
      </c>
      <c r="AP389" s="413" t="s">
        <v>13</v>
      </c>
      <c r="AQ389" s="415" t="s">
        <v>58</v>
      </c>
      <c r="AS389" s="381"/>
    </row>
    <row r="390" spans="1:45" ht="18" customHeight="1" thickBot="1" x14ac:dyDescent="0.3">
      <c r="A390" s="437"/>
      <c r="B390" s="435"/>
      <c r="C390" s="436"/>
      <c r="D390" s="440"/>
      <c r="E390" s="442"/>
      <c r="F390" s="416"/>
      <c r="G390" s="445"/>
      <c r="H390" s="433"/>
      <c r="I390" s="433"/>
      <c r="J390" s="433"/>
      <c r="K390" s="420"/>
      <c r="L390" s="418"/>
      <c r="M390" s="412"/>
      <c r="N390" s="414"/>
      <c r="O390" s="416"/>
      <c r="P390" s="418"/>
      <c r="Q390" s="412"/>
      <c r="R390" s="414"/>
      <c r="S390" s="416"/>
      <c r="T390" s="418"/>
      <c r="U390" s="412"/>
      <c r="V390" s="414"/>
      <c r="W390" s="416"/>
      <c r="X390" s="418"/>
      <c r="Y390" s="412"/>
      <c r="Z390" s="414"/>
      <c r="AA390" s="416"/>
      <c r="AB390" s="418"/>
      <c r="AC390" s="412"/>
      <c r="AD390" s="414"/>
      <c r="AE390" s="416"/>
      <c r="AF390" s="418"/>
      <c r="AG390" s="412"/>
      <c r="AH390" s="414"/>
      <c r="AI390" s="416"/>
      <c r="AJ390" s="418"/>
      <c r="AK390" s="412"/>
      <c r="AL390" s="414"/>
      <c r="AM390" s="416"/>
      <c r="AN390" s="418"/>
      <c r="AO390" s="412"/>
      <c r="AP390" s="414"/>
      <c r="AQ390" s="416"/>
      <c r="AS390" s="381"/>
    </row>
    <row r="391" spans="1:45" ht="18" customHeight="1" x14ac:dyDescent="0.25">
      <c r="A391" s="437"/>
      <c r="B391" s="435"/>
      <c r="C391" s="436"/>
      <c r="D391" s="510">
        <f>D262+D386</f>
        <v>21</v>
      </c>
      <c r="E391" s="489">
        <f t="shared" ref="E391:K391" si="113">E262+E386</f>
        <v>96</v>
      </c>
      <c r="F391" s="512">
        <f t="shared" si="113"/>
        <v>210</v>
      </c>
      <c r="G391" s="510">
        <f t="shared" si="113"/>
        <v>1394</v>
      </c>
      <c r="H391" s="514">
        <f t="shared" si="113"/>
        <v>672</v>
      </c>
      <c r="I391" s="514">
        <f t="shared" si="113"/>
        <v>96</v>
      </c>
      <c r="J391" s="489">
        <f t="shared" si="113"/>
        <v>264</v>
      </c>
      <c r="K391" s="491">
        <f t="shared" si="113"/>
        <v>362</v>
      </c>
      <c r="L391" s="239">
        <f>SUM(L48,L95,L167,L210,L257,L386)</f>
        <v>96</v>
      </c>
      <c r="M391" s="240">
        <f t="shared" ref="M391:AQ391" si="114">SUM(M48,M95,M167,M210,M257,M386)</f>
        <v>32</v>
      </c>
      <c r="N391" s="240">
        <f t="shared" si="114"/>
        <v>24</v>
      </c>
      <c r="O391" s="130">
        <f t="shared" si="114"/>
        <v>40</v>
      </c>
      <c r="P391" s="239">
        <f t="shared" si="114"/>
        <v>96</v>
      </c>
      <c r="Q391" s="240">
        <f t="shared" si="114"/>
        <v>40</v>
      </c>
      <c r="R391" s="240">
        <f t="shared" si="114"/>
        <v>48</v>
      </c>
      <c r="S391" s="130">
        <f t="shared" si="114"/>
        <v>16</v>
      </c>
      <c r="T391" s="239">
        <f t="shared" si="114"/>
        <v>80</v>
      </c>
      <c r="U391" s="240">
        <f t="shared" si="114"/>
        <v>16</v>
      </c>
      <c r="V391" s="240">
        <f t="shared" si="114"/>
        <v>56</v>
      </c>
      <c r="W391" s="130">
        <f t="shared" si="114"/>
        <v>40</v>
      </c>
      <c r="X391" s="239">
        <f t="shared" si="114"/>
        <v>88</v>
      </c>
      <c r="Y391" s="240">
        <f t="shared" si="114"/>
        <v>0</v>
      </c>
      <c r="Z391" s="240">
        <f t="shared" si="114"/>
        <v>40</v>
      </c>
      <c r="AA391" s="130">
        <f t="shared" si="114"/>
        <v>56</v>
      </c>
      <c r="AB391" s="239">
        <f t="shared" si="114"/>
        <v>72</v>
      </c>
      <c r="AC391" s="240">
        <f t="shared" si="114"/>
        <v>8</v>
      </c>
      <c r="AD391" s="240">
        <f t="shared" si="114"/>
        <v>40</v>
      </c>
      <c r="AE391" s="130">
        <f t="shared" si="114"/>
        <v>56</v>
      </c>
      <c r="AF391" s="239">
        <f t="shared" si="114"/>
        <v>104</v>
      </c>
      <c r="AG391" s="240">
        <f t="shared" si="114"/>
        <v>0</v>
      </c>
      <c r="AH391" s="240">
        <f t="shared" si="114"/>
        <v>32</v>
      </c>
      <c r="AI391" s="130">
        <f t="shared" si="114"/>
        <v>56</v>
      </c>
      <c r="AJ391" s="239">
        <f t="shared" si="114"/>
        <v>104</v>
      </c>
      <c r="AK391" s="240">
        <f t="shared" si="114"/>
        <v>0</v>
      </c>
      <c r="AL391" s="240">
        <f t="shared" si="114"/>
        <v>16</v>
      </c>
      <c r="AM391" s="130">
        <f t="shared" si="114"/>
        <v>80</v>
      </c>
      <c r="AN391" s="239">
        <f t="shared" si="114"/>
        <v>32</v>
      </c>
      <c r="AO391" s="240">
        <f t="shared" si="114"/>
        <v>0</v>
      </c>
      <c r="AP391" s="240">
        <f t="shared" si="114"/>
        <v>8</v>
      </c>
      <c r="AQ391" s="130">
        <f t="shared" si="114"/>
        <v>18</v>
      </c>
      <c r="AS391" s="381"/>
    </row>
    <row r="392" spans="1:45" ht="18" customHeight="1" thickBot="1" x14ac:dyDescent="0.3">
      <c r="A392" s="437"/>
      <c r="B392" s="435"/>
      <c r="C392" s="436"/>
      <c r="D392" s="511"/>
      <c r="E392" s="490"/>
      <c r="F392" s="513"/>
      <c r="G392" s="511"/>
      <c r="H392" s="515"/>
      <c r="I392" s="515"/>
      <c r="J392" s="490"/>
      <c r="K392" s="492"/>
      <c r="L392" s="493">
        <f>SUM(L391:O391)</f>
        <v>192</v>
      </c>
      <c r="M392" s="494"/>
      <c r="N392" s="494"/>
      <c r="O392" s="494"/>
      <c r="P392" s="408">
        <f>SUM(P391:S391)</f>
        <v>200</v>
      </c>
      <c r="Q392" s="409"/>
      <c r="R392" s="409"/>
      <c r="S392" s="410"/>
      <c r="T392" s="408">
        <f>SUM(T391:W391)</f>
        <v>192</v>
      </c>
      <c r="U392" s="409"/>
      <c r="V392" s="409"/>
      <c r="W392" s="410"/>
      <c r="X392" s="408">
        <f>SUM(X391:AA391)</f>
        <v>184</v>
      </c>
      <c r="Y392" s="409"/>
      <c r="Z392" s="409"/>
      <c r="AA392" s="410"/>
      <c r="AB392" s="408">
        <f>SUM(AB391:AE391)</f>
        <v>176</v>
      </c>
      <c r="AC392" s="409"/>
      <c r="AD392" s="409"/>
      <c r="AE392" s="410"/>
      <c r="AF392" s="408">
        <f>SUM(AF391:AI391)</f>
        <v>192</v>
      </c>
      <c r="AG392" s="409"/>
      <c r="AH392" s="409"/>
      <c r="AI392" s="410"/>
      <c r="AJ392" s="408">
        <f>SUM(AJ391:AM391)</f>
        <v>200</v>
      </c>
      <c r="AK392" s="409"/>
      <c r="AL392" s="409"/>
      <c r="AM392" s="410"/>
      <c r="AN392" s="408">
        <f>SUM(AN391:AQ391)</f>
        <v>58</v>
      </c>
      <c r="AO392" s="409"/>
      <c r="AP392" s="409"/>
      <c r="AQ392" s="410"/>
      <c r="AS392" s="381">
        <f>SUM(L392:AQ392)</f>
        <v>1394</v>
      </c>
    </row>
    <row r="393" spans="1:45" ht="18" customHeight="1" x14ac:dyDescent="0.25">
      <c r="A393" s="437"/>
      <c r="B393" s="435"/>
      <c r="C393" s="436"/>
      <c r="D393" s="479" t="s">
        <v>23</v>
      </c>
      <c r="E393" s="480"/>
      <c r="F393" s="481"/>
      <c r="G393" s="488" t="s">
        <v>24</v>
      </c>
      <c r="H393" s="428"/>
      <c r="I393" s="428"/>
      <c r="J393" s="428"/>
      <c r="K393" s="429"/>
      <c r="L393" s="405">
        <f>L264</f>
        <v>3</v>
      </c>
      <c r="M393" s="406"/>
      <c r="N393" s="406"/>
      <c r="O393" s="407"/>
      <c r="P393" s="405">
        <f t="shared" ref="P393:AF395" si="115">P264</f>
        <v>3</v>
      </c>
      <c r="Q393" s="406"/>
      <c r="R393" s="406"/>
      <c r="S393" s="407"/>
      <c r="T393" s="405">
        <f t="shared" ref="T393" si="116">T264</f>
        <v>3</v>
      </c>
      <c r="U393" s="406"/>
      <c r="V393" s="406"/>
      <c r="W393" s="407"/>
      <c r="X393" s="405">
        <f t="shared" ref="X393" si="117">X264</f>
        <v>4</v>
      </c>
      <c r="Y393" s="406"/>
      <c r="Z393" s="406"/>
      <c r="AA393" s="407"/>
      <c r="AB393" s="405">
        <f t="shared" ref="AB393" si="118">AB264</f>
        <v>4</v>
      </c>
      <c r="AC393" s="406"/>
      <c r="AD393" s="406"/>
      <c r="AE393" s="407"/>
      <c r="AF393" s="405">
        <f t="shared" ref="AF393" si="119">AF264</f>
        <v>2</v>
      </c>
      <c r="AG393" s="406"/>
      <c r="AH393" s="406"/>
      <c r="AI393" s="407"/>
      <c r="AJ393" s="405">
        <f t="shared" ref="AJ393" si="120">AJ264</f>
        <v>2</v>
      </c>
      <c r="AK393" s="406"/>
      <c r="AL393" s="406"/>
      <c r="AM393" s="407"/>
      <c r="AN393" s="405">
        <f t="shared" ref="AN393" si="121">AN264</f>
        <v>0</v>
      </c>
      <c r="AO393" s="406"/>
      <c r="AP393" s="406"/>
      <c r="AQ393" s="407"/>
      <c r="AS393" s="381">
        <f>SUM(L393:AQ393)</f>
        <v>21</v>
      </c>
    </row>
    <row r="394" spans="1:45" ht="18" customHeight="1" x14ac:dyDescent="0.25">
      <c r="A394" s="437"/>
      <c r="B394" s="435"/>
      <c r="C394" s="436"/>
      <c r="D394" s="482"/>
      <c r="E394" s="483"/>
      <c r="F394" s="484"/>
      <c r="G394" s="401" t="s">
        <v>25</v>
      </c>
      <c r="H394" s="402"/>
      <c r="I394" s="402"/>
      <c r="J394" s="402"/>
      <c r="K394" s="403"/>
      <c r="L394" s="398">
        <f t="shared" ref="L394:L395" si="122">L265</f>
        <v>13</v>
      </c>
      <c r="M394" s="399"/>
      <c r="N394" s="399"/>
      <c r="O394" s="400"/>
      <c r="P394" s="398">
        <f t="shared" si="115"/>
        <v>12</v>
      </c>
      <c r="Q394" s="399"/>
      <c r="R394" s="399"/>
      <c r="S394" s="400"/>
      <c r="T394" s="398">
        <f t="shared" si="115"/>
        <v>13</v>
      </c>
      <c r="U394" s="399"/>
      <c r="V394" s="399"/>
      <c r="W394" s="400"/>
      <c r="X394" s="398">
        <f t="shared" si="115"/>
        <v>10</v>
      </c>
      <c r="Y394" s="399"/>
      <c r="Z394" s="399"/>
      <c r="AA394" s="400"/>
      <c r="AB394" s="398">
        <f t="shared" si="115"/>
        <v>12</v>
      </c>
      <c r="AC394" s="399"/>
      <c r="AD394" s="399"/>
      <c r="AE394" s="400"/>
      <c r="AF394" s="398">
        <f t="shared" si="115"/>
        <v>14</v>
      </c>
      <c r="AG394" s="399"/>
      <c r="AH394" s="399"/>
      <c r="AI394" s="400"/>
      <c r="AJ394" s="398">
        <f>AJ265+5</f>
        <v>17</v>
      </c>
      <c r="AK394" s="399"/>
      <c r="AL394" s="399"/>
      <c r="AM394" s="400"/>
      <c r="AN394" s="398">
        <f>AN265+3</f>
        <v>5</v>
      </c>
      <c r="AO394" s="399"/>
      <c r="AP394" s="399"/>
      <c r="AQ394" s="400"/>
      <c r="AS394" s="381">
        <f>SUM(L394:AQ394)</f>
        <v>96</v>
      </c>
    </row>
    <row r="395" spans="1:45" ht="18" customHeight="1" thickBot="1" x14ac:dyDescent="0.3">
      <c r="A395" s="437"/>
      <c r="B395" s="435"/>
      <c r="C395" s="436"/>
      <c r="D395" s="485"/>
      <c r="E395" s="486"/>
      <c r="F395" s="487"/>
      <c r="G395" s="401" t="s">
        <v>60</v>
      </c>
      <c r="H395" s="402"/>
      <c r="I395" s="402"/>
      <c r="J395" s="402"/>
      <c r="K395" s="403"/>
      <c r="L395" s="404">
        <f t="shared" si="122"/>
        <v>27</v>
      </c>
      <c r="M395" s="404"/>
      <c r="N395" s="404"/>
      <c r="O395" s="404"/>
      <c r="P395" s="404">
        <f t="shared" si="115"/>
        <v>25</v>
      </c>
      <c r="Q395" s="404"/>
      <c r="R395" s="404"/>
      <c r="S395" s="404"/>
      <c r="T395" s="404">
        <f t="shared" si="115"/>
        <v>25</v>
      </c>
      <c r="U395" s="404"/>
      <c r="V395" s="404"/>
      <c r="W395" s="404"/>
      <c r="X395" s="404">
        <f t="shared" si="115"/>
        <v>29</v>
      </c>
      <c r="Y395" s="404"/>
      <c r="Z395" s="404"/>
      <c r="AA395" s="404"/>
      <c r="AB395" s="404">
        <f t="shared" si="115"/>
        <v>25</v>
      </c>
      <c r="AC395" s="404"/>
      <c r="AD395" s="404"/>
      <c r="AE395" s="404"/>
      <c r="AF395" s="404">
        <f t="shared" si="115"/>
        <v>25</v>
      </c>
      <c r="AG395" s="404"/>
      <c r="AH395" s="404"/>
      <c r="AI395" s="404"/>
      <c r="AJ395" s="404">
        <f>AJ266+4+2+2</f>
        <v>25</v>
      </c>
      <c r="AK395" s="404"/>
      <c r="AL395" s="404"/>
      <c r="AM395" s="404"/>
      <c r="AN395" s="404">
        <f>AN266+2+9+15</f>
        <v>29</v>
      </c>
      <c r="AO395" s="404"/>
      <c r="AP395" s="404"/>
      <c r="AQ395" s="404"/>
      <c r="AS395" s="381">
        <f>SUM(L395:AQ395)</f>
        <v>210</v>
      </c>
    </row>
    <row r="396" spans="1:45" ht="18" customHeight="1" x14ac:dyDescent="0.25">
      <c r="A396" s="131"/>
      <c r="B396" s="132"/>
      <c r="C396" s="132"/>
      <c r="D396" s="132"/>
      <c r="E396" s="132"/>
      <c r="F396" s="132"/>
      <c r="G396" s="132"/>
      <c r="H396" s="132"/>
      <c r="I396" s="132"/>
      <c r="J396" s="132"/>
      <c r="K396" s="132"/>
      <c r="L396" s="132"/>
      <c r="M396" s="132"/>
      <c r="N396" s="132"/>
      <c r="O396" s="132"/>
      <c r="P396" s="132"/>
      <c r="Q396" s="132"/>
      <c r="R396" s="132"/>
      <c r="S396" s="132"/>
      <c r="T396" s="132"/>
      <c r="U396" s="132"/>
      <c r="V396" s="132"/>
      <c r="W396" s="132"/>
      <c r="X396" s="132"/>
      <c r="Y396" s="133"/>
      <c r="Z396" s="132"/>
      <c r="AA396" s="132"/>
      <c r="AB396" s="132"/>
      <c r="AC396" s="132"/>
      <c r="AD396" s="5"/>
      <c r="AE396" s="6"/>
      <c r="AF396" s="134"/>
      <c r="AG396" s="132"/>
      <c r="AH396" s="132"/>
      <c r="AI396" s="132"/>
      <c r="AJ396" s="132"/>
      <c r="AK396" s="132"/>
      <c r="AL396" s="132"/>
      <c r="AM396" s="132"/>
      <c r="AN396" s="132"/>
      <c r="AO396" s="132"/>
      <c r="AP396" s="132"/>
      <c r="AQ396" s="135"/>
      <c r="AS396" s="381"/>
    </row>
    <row r="397" spans="1:45" ht="18" customHeight="1" x14ac:dyDescent="0.25">
      <c r="A397" s="136" t="s">
        <v>56</v>
      </c>
      <c r="B397" s="214"/>
      <c r="C397" s="137"/>
      <c r="D397" s="139"/>
      <c r="E397" s="139"/>
      <c r="F397" s="139"/>
      <c r="G397" s="139"/>
      <c r="H397" s="139"/>
      <c r="I397" s="139"/>
      <c r="J397" s="139"/>
      <c r="K397" s="139"/>
      <c r="L397" s="139"/>
      <c r="M397" s="139"/>
      <c r="N397" s="139"/>
      <c r="O397" s="139"/>
      <c r="P397" s="139"/>
      <c r="Q397" s="140"/>
      <c r="R397" s="140"/>
      <c r="S397" s="140"/>
      <c r="T397" s="140"/>
      <c r="U397" s="140"/>
      <c r="V397" s="140"/>
      <c r="W397" s="140"/>
      <c r="X397" s="140"/>
      <c r="Y397" s="140"/>
      <c r="Z397" s="140"/>
      <c r="AA397" s="140"/>
      <c r="AB397" s="140"/>
      <c r="AC397" s="140"/>
      <c r="AE397" s="4"/>
      <c r="AF397" s="472" t="str">
        <f>AF59</f>
        <v>Obowiązuje od roku akademickiego:  2020/2021</v>
      </c>
      <c r="AG397" s="473"/>
      <c r="AH397" s="473"/>
      <c r="AI397" s="473"/>
      <c r="AJ397" s="473"/>
      <c r="AK397" s="473"/>
      <c r="AL397" s="473"/>
      <c r="AM397" s="473"/>
      <c r="AN397" s="473"/>
      <c r="AO397" s="473"/>
      <c r="AP397" s="473"/>
      <c r="AQ397" s="474"/>
      <c r="AS397" s="381"/>
    </row>
    <row r="398" spans="1:45" ht="18" customHeight="1" x14ac:dyDescent="0.25">
      <c r="A398" s="138"/>
      <c r="B398" s="137" t="s">
        <v>275</v>
      </c>
      <c r="D398" s="139"/>
      <c r="E398" s="139"/>
      <c r="F398" s="139"/>
      <c r="G398" s="139"/>
      <c r="H398" s="139"/>
      <c r="I398" s="139"/>
      <c r="J398" s="139"/>
      <c r="K398" s="139"/>
      <c r="L398" s="139"/>
      <c r="M398" s="139"/>
      <c r="N398" s="139"/>
      <c r="O398" s="139"/>
      <c r="P398" s="139"/>
      <c r="Q398" s="140"/>
      <c r="R398" s="140"/>
      <c r="S398" s="140"/>
      <c r="T398" s="140"/>
      <c r="U398" s="140"/>
      <c r="V398" s="140"/>
      <c r="W398" s="140"/>
      <c r="X398" s="140"/>
      <c r="Y398" s="140"/>
      <c r="Z398" s="140"/>
      <c r="AA398" s="140"/>
      <c r="AB398" s="140"/>
      <c r="AC398" s="140"/>
      <c r="AE398" s="4"/>
      <c r="AF398" s="141"/>
      <c r="AG398" s="140"/>
      <c r="AH398" s="140"/>
      <c r="AI398" s="140"/>
      <c r="AO398" s="7"/>
      <c r="AP398" s="7"/>
      <c r="AQ398" s="142"/>
      <c r="AS398" s="381"/>
    </row>
    <row r="399" spans="1:45" ht="18" customHeight="1" x14ac:dyDescent="0.25">
      <c r="A399" s="138"/>
      <c r="B399" s="143" t="s">
        <v>321</v>
      </c>
      <c r="D399" s="139"/>
      <c r="E399" s="139"/>
      <c r="F399" s="139"/>
      <c r="G399" s="139"/>
      <c r="H399" s="139"/>
      <c r="I399" s="139"/>
      <c r="J399" s="139"/>
      <c r="K399" s="139"/>
      <c r="L399" s="139"/>
      <c r="M399" s="139"/>
      <c r="N399" s="139"/>
      <c r="O399" s="139"/>
      <c r="P399" s="139"/>
      <c r="Q399" s="140"/>
      <c r="R399" s="140"/>
      <c r="S399" s="140"/>
      <c r="T399" s="140"/>
      <c r="U399" s="140"/>
      <c r="V399" s="140"/>
      <c r="W399" s="140"/>
      <c r="X399" s="140"/>
      <c r="Y399" s="140"/>
      <c r="Z399" s="140"/>
      <c r="AA399" s="140"/>
      <c r="AB399" s="140"/>
      <c r="AC399" s="140"/>
      <c r="AE399" s="4"/>
      <c r="AF399" s="141"/>
      <c r="AG399" s="144" t="s">
        <v>26</v>
      </c>
      <c r="AH399" s="145"/>
      <c r="AI399" s="140"/>
      <c r="AO399" s="7"/>
      <c r="AP399" s="7"/>
      <c r="AQ399" s="142"/>
      <c r="AS399" s="381"/>
    </row>
    <row r="400" spans="1:45" ht="18" customHeight="1" x14ac:dyDescent="0.25">
      <c r="A400" s="138"/>
      <c r="B400" s="143" t="s">
        <v>276</v>
      </c>
      <c r="G400" s="139"/>
      <c r="H400" s="139"/>
      <c r="I400" s="139"/>
      <c r="J400" s="139"/>
      <c r="K400" s="139"/>
      <c r="L400" s="139"/>
      <c r="M400" s="139"/>
      <c r="N400" s="139"/>
      <c r="O400" s="139"/>
      <c r="P400" s="139"/>
      <c r="Q400" s="140"/>
      <c r="R400" s="140"/>
      <c r="S400" s="140"/>
      <c r="T400" s="140"/>
      <c r="U400" s="140"/>
      <c r="V400" s="140"/>
      <c r="W400" s="140"/>
      <c r="X400" s="140"/>
      <c r="Y400" s="140"/>
      <c r="Z400" s="140"/>
      <c r="AA400" s="140"/>
      <c r="AE400" s="4"/>
      <c r="AF400" s="146"/>
      <c r="AG400" s="147" t="s">
        <v>27</v>
      </c>
      <c r="AH400" s="147" t="s">
        <v>28</v>
      </c>
      <c r="AI400" s="145"/>
      <c r="AJ400" s="145"/>
      <c r="AK400" s="148"/>
      <c r="AN400" s="148"/>
      <c r="AO400" s="148"/>
      <c r="AP400" s="148"/>
      <c r="AQ400" s="4"/>
      <c r="AS400" s="381"/>
    </row>
    <row r="401" spans="1:45" ht="18" customHeight="1" x14ac:dyDescent="0.25">
      <c r="A401" s="138"/>
      <c r="B401" s="156" t="s">
        <v>322</v>
      </c>
      <c r="C401" s="351"/>
      <c r="D401" s="351"/>
      <c r="E401" s="139"/>
      <c r="F401" s="139"/>
      <c r="G401" s="139"/>
      <c r="H401" s="139"/>
      <c r="I401" s="149"/>
      <c r="J401" s="149"/>
      <c r="K401" s="149"/>
      <c r="L401" s="149"/>
      <c r="M401" s="149"/>
      <c r="N401" s="149"/>
      <c r="O401" s="149"/>
      <c r="P401" s="149"/>
      <c r="Q401" s="149"/>
      <c r="R401" s="150"/>
      <c r="S401" s="150"/>
      <c r="T401" s="150"/>
      <c r="U401" s="150"/>
      <c r="V401" s="150"/>
      <c r="W401" s="150"/>
      <c r="X401" s="150"/>
      <c r="Y401" s="150"/>
      <c r="AA401" s="150"/>
      <c r="AE401" s="4"/>
      <c r="AF401" s="146"/>
      <c r="AG401" s="147" t="s">
        <v>29</v>
      </c>
      <c r="AH401" s="147" t="s">
        <v>30</v>
      </c>
      <c r="AI401" s="151"/>
      <c r="AJ401" s="140"/>
      <c r="AQ401" s="152"/>
      <c r="AS401" s="381"/>
    </row>
    <row r="402" spans="1:45" ht="18" customHeight="1" x14ac:dyDescent="0.25">
      <c r="A402" s="138"/>
      <c r="B402" s="156" t="s">
        <v>314</v>
      </c>
      <c r="C402" s="351"/>
      <c r="D402" s="351"/>
      <c r="E402" s="351"/>
      <c r="F402" s="351"/>
      <c r="G402" s="351"/>
      <c r="H402" s="351"/>
      <c r="I402" s="139"/>
      <c r="J402" s="139"/>
      <c r="K402" s="139"/>
      <c r="L402" s="139"/>
      <c r="M402" s="153"/>
      <c r="N402" s="139"/>
      <c r="O402" s="139"/>
      <c r="P402" s="139"/>
      <c r="Q402" s="139"/>
      <c r="R402" s="139"/>
      <c r="S402" s="140"/>
      <c r="T402" s="140"/>
      <c r="U402" s="140"/>
      <c r="V402" s="140"/>
      <c r="W402" s="140"/>
      <c r="X402" s="140"/>
      <c r="Y402" s="140"/>
      <c r="AA402" s="140"/>
      <c r="AE402" s="4"/>
      <c r="AF402" s="146"/>
      <c r="AG402" s="147" t="s">
        <v>12</v>
      </c>
      <c r="AH402" s="154" t="s">
        <v>31</v>
      </c>
      <c r="AI402" s="155"/>
      <c r="AJ402" s="150"/>
      <c r="AQ402" s="4"/>
      <c r="AS402" s="381"/>
    </row>
    <row r="403" spans="1:45" ht="18" customHeight="1" x14ac:dyDescent="0.25">
      <c r="A403" s="138"/>
      <c r="B403" s="143" t="s">
        <v>315</v>
      </c>
      <c r="D403" s="139"/>
      <c r="E403" s="139"/>
      <c r="F403" s="139"/>
      <c r="G403" s="139"/>
      <c r="H403" s="139"/>
      <c r="I403" s="139"/>
      <c r="J403" s="139"/>
      <c r="K403" s="139"/>
      <c r="L403" s="139"/>
      <c r="M403" s="139"/>
      <c r="N403" s="139"/>
      <c r="O403" s="139"/>
      <c r="P403" s="139"/>
      <c r="Q403" s="140"/>
      <c r="R403" s="140"/>
      <c r="S403" s="140"/>
      <c r="T403" s="140"/>
      <c r="U403" s="140"/>
      <c r="V403" s="140"/>
      <c r="W403" s="140"/>
      <c r="X403" s="140"/>
      <c r="Y403" s="140"/>
      <c r="Z403" s="140"/>
      <c r="AA403" s="140"/>
      <c r="AE403" s="4"/>
      <c r="AF403" s="146"/>
      <c r="AG403" s="147" t="s">
        <v>32</v>
      </c>
      <c r="AH403" s="147" t="s">
        <v>33</v>
      </c>
      <c r="AI403" s="151"/>
      <c r="AJ403" s="140"/>
      <c r="AQ403" s="4"/>
      <c r="AS403" s="381"/>
    </row>
    <row r="404" spans="1:45" ht="18" customHeight="1" x14ac:dyDescent="0.25">
      <c r="A404" s="138"/>
      <c r="D404" s="139"/>
      <c r="E404" s="139"/>
      <c r="F404" s="139"/>
      <c r="G404" s="139"/>
      <c r="H404" s="139"/>
      <c r="I404" s="139"/>
      <c r="J404" s="139"/>
      <c r="K404" s="139"/>
      <c r="L404" s="139"/>
      <c r="M404" s="139"/>
      <c r="N404" s="139"/>
      <c r="O404" s="139"/>
      <c r="P404" s="139"/>
      <c r="Q404" s="140"/>
      <c r="R404" s="140"/>
      <c r="S404" s="140"/>
      <c r="T404" s="140"/>
      <c r="U404" s="140"/>
      <c r="V404" s="140"/>
      <c r="W404" s="140"/>
      <c r="X404" s="140"/>
      <c r="Y404" s="140"/>
      <c r="Z404" s="140"/>
      <c r="AA404" s="140"/>
      <c r="AE404" s="4"/>
      <c r="AF404" s="146"/>
      <c r="AG404" s="147" t="s">
        <v>34</v>
      </c>
      <c r="AH404" s="147" t="s">
        <v>35</v>
      </c>
      <c r="AI404" s="151"/>
      <c r="AJ404" s="140"/>
      <c r="AQ404" s="4"/>
      <c r="AS404" s="381"/>
    </row>
    <row r="405" spans="1:45" ht="18" customHeight="1" x14ac:dyDescent="0.25">
      <c r="A405" s="138"/>
      <c r="D405" s="139"/>
      <c r="E405" s="139"/>
      <c r="F405" s="139"/>
      <c r="G405" s="139"/>
      <c r="H405" s="139"/>
      <c r="I405" s="139"/>
      <c r="J405" s="139"/>
      <c r="K405" s="139"/>
      <c r="L405" s="139"/>
      <c r="M405" s="139"/>
      <c r="N405" s="139"/>
      <c r="O405" s="139"/>
      <c r="P405" s="139"/>
      <c r="Q405" s="140"/>
      <c r="R405" s="140"/>
      <c r="S405" s="140"/>
      <c r="T405" s="140"/>
      <c r="U405" s="140"/>
      <c r="V405" s="140"/>
      <c r="W405" s="140"/>
      <c r="X405" s="140"/>
      <c r="Y405" s="140"/>
      <c r="Z405" s="140"/>
      <c r="AA405" s="140"/>
      <c r="AE405" s="4"/>
      <c r="AF405" s="146"/>
      <c r="AG405" s="147" t="s">
        <v>36</v>
      </c>
      <c r="AH405" s="147" t="s">
        <v>37</v>
      </c>
      <c r="AI405" s="151"/>
      <c r="AJ405" s="140"/>
      <c r="AQ405" s="4"/>
      <c r="AS405" s="381"/>
    </row>
    <row r="406" spans="1:45" ht="18" customHeight="1" x14ac:dyDescent="0.25">
      <c r="A406" s="138"/>
      <c r="AE406" s="4"/>
      <c r="AF406" s="146"/>
      <c r="AG406" s="157"/>
      <c r="AH406" s="147" t="s">
        <v>59</v>
      </c>
      <c r="AI406" s="151"/>
      <c r="AJ406" s="140"/>
      <c r="AQ406" s="4"/>
      <c r="AS406" s="381"/>
    </row>
    <row r="407" spans="1:45" ht="18" customHeight="1" thickBot="1" x14ac:dyDescent="0.3">
      <c r="A407" s="158"/>
      <c r="B407" s="159"/>
      <c r="C407" s="160"/>
      <c r="D407" s="159"/>
      <c r="E407" s="161"/>
      <c r="F407" s="161"/>
      <c r="G407" s="161"/>
      <c r="H407" s="161"/>
      <c r="I407" s="161"/>
      <c r="J407" s="161"/>
      <c r="K407" s="159"/>
      <c r="L407" s="159"/>
      <c r="M407" s="159"/>
      <c r="N407" s="159"/>
      <c r="O407" s="159"/>
      <c r="P407" s="159"/>
      <c r="Q407" s="159"/>
      <c r="R407" s="159"/>
      <c r="S407" s="159"/>
      <c r="T407" s="159"/>
      <c r="U407" s="159"/>
      <c r="V407" s="159"/>
      <c r="W407" s="159"/>
      <c r="X407" s="159"/>
      <c r="Y407" s="54"/>
      <c r="Z407" s="162"/>
      <c r="AA407" s="162"/>
      <c r="AB407" s="162"/>
      <c r="AC407" s="162"/>
      <c r="AD407" s="54"/>
      <c r="AE407" s="3"/>
      <c r="AF407" s="475" t="s">
        <v>130</v>
      </c>
      <c r="AG407" s="476"/>
      <c r="AH407" s="477"/>
      <c r="AI407" s="477"/>
      <c r="AJ407" s="477"/>
      <c r="AK407" s="477"/>
      <c r="AL407" s="477"/>
      <c r="AM407" s="477"/>
      <c r="AN407" s="477"/>
      <c r="AO407" s="477"/>
      <c r="AP407" s="477"/>
      <c r="AQ407" s="478"/>
      <c r="AS407" s="381"/>
    </row>
  </sheetData>
  <mergeCells count="1480">
    <mergeCell ref="AF407:AQ407"/>
    <mergeCell ref="AG389:AG390"/>
    <mergeCell ref="AH389:AH390"/>
    <mergeCell ref="AI389:AI390"/>
    <mergeCell ref="AJ389:AJ390"/>
    <mergeCell ref="AK389:AK390"/>
    <mergeCell ref="AL389:AL390"/>
    <mergeCell ref="AM389:AM390"/>
    <mergeCell ref="AN389:AN390"/>
    <mergeCell ref="AO389:AO390"/>
    <mergeCell ref="AP389:AP390"/>
    <mergeCell ref="AQ389:AQ390"/>
    <mergeCell ref="D391:D392"/>
    <mergeCell ref="E391:E392"/>
    <mergeCell ref="F391:F392"/>
    <mergeCell ref="G391:G392"/>
    <mergeCell ref="H391:H392"/>
    <mergeCell ref="I391:I392"/>
    <mergeCell ref="J391:J392"/>
    <mergeCell ref="K391:K392"/>
    <mergeCell ref="L392:O392"/>
    <mergeCell ref="P392:S392"/>
    <mergeCell ref="T392:W392"/>
    <mergeCell ref="X392:AA392"/>
    <mergeCell ref="AB392:AE392"/>
    <mergeCell ref="AF392:AI392"/>
    <mergeCell ref="AJ392:AM392"/>
    <mergeCell ref="AF395:AI395"/>
    <mergeCell ref="AJ395:AM395"/>
    <mergeCell ref="AN395:AQ395"/>
    <mergeCell ref="AB394:AE394"/>
    <mergeCell ref="AF394:AI394"/>
    <mergeCell ref="AN387:AQ387"/>
    <mergeCell ref="AN375:AQ375"/>
    <mergeCell ref="A372:C372"/>
    <mergeCell ref="A374:A378"/>
    <mergeCell ref="B374:C378"/>
    <mergeCell ref="D374:F375"/>
    <mergeCell ref="G374:K374"/>
    <mergeCell ref="L374:AQ374"/>
    <mergeCell ref="G375:G378"/>
    <mergeCell ref="H375:K375"/>
    <mergeCell ref="L375:O375"/>
    <mergeCell ref="D393:F395"/>
    <mergeCell ref="G393:K393"/>
    <mergeCell ref="AF397:AQ397"/>
    <mergeCell ref="A365:C365"/>
    <mergeCell ref="D365:AE366"/>
    <mergeCell ref="A366:C366"/>
    <mergeCell ref="B379:K379"/>
    <mergeCell ref="A386:C387"/>
    <mergeCell ref="D386:D387"/>
    <mergeCell ref="E386:E387"/>
    <mergeCell ref="F386:F387"/>
    <mergeCell ref="G386:G387"/>
    <mergeCell ref="H386:H387"/>
    <mergeCell ref="I386:I387"/>
    <mergeCell ref="J386:J387"/>
    <mergeCell ref="K386:K387"/>
    <mergeCell ref="L387:O387"/>
    <mergeCell ref="P387:S387"/>
    <mergeCell ref="T387:W387"/>
    <mergeCell ref="A367:C367"/>
    <mergeCell ref="A368:C368"/>
    <mergeCell ref="A31:C31"/>
    <mergeCell ref="A32:C32"/>
    <mergeCell ref="AF33:AQ33"/>
    <mergeCell ref="AF34:AQ34"/>
    <mergeCell ref="A35:C35"/>
    <mergeCell ref="A37:A41"/>
    <mergeCell ref="B37:C41"/>
    <mergeCell ref="D37:F38"/>
    <mergeCell ref="G37:K37"/>
    <mergeCell ref="L37:AQ37"/>
    <mergeCell ref="A26:C26"/>
    <mergeCell ref="D26:AE27"/>
    <mergeCell ref="A27:C27"/>
    <mergeCell ref="A28:C28"/>
    <mergeCell ref="A29:C29"/>
    <mergeCell ref="A30:C30"/>
    <mergeCell ref="AF38:AI38"/>
    <mergeCell ref="AJ38:AM38"/>
    <mergeCell ref="AN38:AQ38"/>
    <mergeCell ref="M40:M41"/>
    <mergeCell ref="G38:G41"/>
    <mergeCell ref="H38:K38"/>
    <mergeCell ref="L38:O38"/>
    <mergeCell ref="P38:S38"/>
    <mergeCell ref="T38:W38"/>
    <mergeCell ref="X38:AA38"/>
    <mergeCell ref="K39:K41"/>
    <mergeCell ref="L39:AQ39"/>
    <mergeCell ref="L40:L41"/>
    <mergeCell ref="B45:C45"/>
    <mergeCell ref="B46:C46"/>
    <mergeCell ref="B47:C47"/>
    <mergeCell ref="B48:C49"/>
    <mergeCell ref="B42:C42"/>
    <mergeCell ref="D42:E42"/>
    <mergeCell ref="H42:K42"/>
    <mergeCell ref="L42:AQ42"/>
    <mergeCell ref="B43:C43"/>
    <mergeCell ref="B11:F11"/>
    <mergeCell ref="B12:F12"/>
    <mergeCell ref="B13:F13"/>
    <mergeCell ref="B14:F14"/>
    <mergeCell ref="B15:F15"/>
    <mergeCell ref="B16:F16"/>
    <mergeCell ref="V40:V41"/>
    <mergeCell ref="W40:W41"/>
    <mergeCell ref="X40:X41"/>
    <mergeCell ref="Y40:Y41"/>
    <mergeCell ref="N40:N41"/>
    <mergeCell ref="O40:O41"/>
    <mergeCell ref="P40:P41"/>
    <mergeCell ref="Q40:Q41"/>
    <mergeCell ref="R40:R41"/>
    <mergeCell ref="S40:S41"/>
    <mergeCell ref="AB38:AE38"/>
    <mergeCell ref="D39:D41"/>
    <mergeCell ref="E39:E41"/>
    <mergeCell ref="F39:F41"/>
    <mergeCell ref="H39:H41"/>
    <mergeCell ref="I39:I41"/>
    <mergeCell ref="J39:J41"/>
    <mergeCell ref="B44:C44"/>
    <mergeCell ref="AL40:AL41"/>
    <mergeCell ref="AM40:AM41"/>
    <mergeCell ref="AN40:AN41"/>
    <mergeCell ref="AO40:AO41"/>
    <mergeCell ref="AP40:AP41"/>
    <mergeCell ref="AQ40:AQ41"/>
    <mergeCell ref="AF40:AF41"/>
    <mergeCell ref="AG40:AG41"/>
    <mergeCell ref="AH40:AH41"/>
    <mergeCell ref="AI40:AI41"/>
    <mergeCell ref="AJ40:AJ41"/>
    <mergeCell ref="AK40:AK41"/>
    <mergeCell ref="Z40:Z41"/>
    <mergeCell ref="AA40:AA41"/>
    <mergeCell ref="AB40:AB41"/>
    <mergeCell ref="AC40:AC41"/>
    <mergeCell ref="AD40:AD41"/>
    <mergeCell ref="AE40:AE41"/>
    <mergeCell ref="T40:T41"/>
    <mergeCell ref="U40:U41"/>
    <mergeCell ref="AJ49:AM49"/>
    <mergeCell ref="AN49:AQ49"/>
    <mergeCell ref="A50:C57"/>
    <mergeCell ref="D50:D52"/>
    <mergeCell ref="E50:E52"/>
    <mergeCell ref="F50:F52"/>
    <mergeCell ref="G50:G52"/>
    <mergeCell ref="H50:H52"/>
    <mergeCell ref="J48:J49"/>
    <mergeCell ref="K48:K49"/>
    <mergeCell ref="L49:O49"/>
    <mergeCell ref="P49:S49"/>
    <mergeCell ref="T49:W49"/>
    <mergeCell ref="X49:AA49"/>
    <mergeCell ref="D48:D49"/>
    <mergeCell ref="E48:E49"/>
    <mergeCell ref="F48:F49"/>
    <mergeCell ref="G48:G49"/>
    <mergeCell ref="H48:H49"/>
    <mergeCell ref="I48:I49"/>
    <mergeCell ref="L51:L52"/>
    <mergeCell ref="M51:M52"/>
    <mergeCell ref="N51:N52"/>
    <mergeCell ref="O51:O52"/>
    <mergeCell ref="P51:P52"/>
    <mergeCell ref="I50:I52"/>
    <mergeCell ref="J50:J52"/>
    <mergeCell ref="K50:K52"/>
    <mergeCell ref="L50:O50"/>
    <mergeCell ref="P50:S50"/>
    <mergeCell ref="T50:W50"/>
    <mergeCell ref="Q51:Q52"/>
    <mergeCell ref="AB49:AE49"/>
    <mergeCell ref="AF49:AI49"/>
    <mergeCell ref="AA51:AA52"/>
    <mergeCell ref="AB51:AB52"/>
    <mergeCell ref="AC51:AC52"/>
    <mergeCell ref="AD51:AD52"/>
    <mergeCell ref="AE51:AE52"/>
    <mergeCell ref="AF51:AF52"/>
    <mergeCell ref="U51:U52"/>
    <mergeCell ref="V51:V52"/>
    <mergeCell ref="W51:W52"/>
    <mergeCell ref="X51:X52"/>
    <mergeCell ref="Y51:Y52"/>
    <mergeCell ref="Z51:Z52"/>
    <mergeCell ref="X50:AA50"/>
    <mergeCell ref="AB50:AE50"/>
    <mergeCell ref="AF50:AI50"/>
    <mergeCell ref="AJ50:AM50"/>
    <mergeCell ref="AN50:AQ50"/>
    <mergeCell ref="X54:AA54"/>
    <mergeCell ref="AB54:AE54"/>
    <mergeCell ref="AF54:AI54"/>
    <mergeCell ref="AJ54:AM54"/>
    <mergeCell ref="AN54:AQ54"/>
    <mergeCell ref="D55:F57"/>
    <mergeCell ref="G55:K55"/>
    <mergeCell ref="L55:O55"/>
    <mergeCell ref="P55:S55"/>
    <mergeCell ref="T55:W55"/>
    <mergeCell ref="I53:I54"/>
    <mergeCell ref="J53:J54"/>
    <mergeCell ref="K53:K54"/>
    <mergeCell ref="L54:O54"/>
    <mergeCell ref="P54:S54"/>
    <mergeCell ref="T54:W54"/>
    <mergeCell ref="AM51:AM52"/>
    <mergeCell ref="AN51:AN52"/>
    <mergeCell ref="AO51:AO52"/>
    <mergeCell ref="AP51:AP52"/>
    <mergeCell ref="AQ51:AQ52"/>
    <mergeCell ref="D53:D54"/>
    <mergeCell ref="E53:E54"/>
    <mergeCell ref="F53:F54"/>
    <mergeCell ref="G53:G54"/>
    <mergeCell ref="H53:H54"/>
    <mergeCell ref="AG51:AG52"/>
    <mergeCell ref="AH51:AH52"/>
    <mergeCell ref="AI51:AI52"/>
    <mergeCell ref="AJ51:AJ52"/>
    <mergeCell ref="AK51:AK52"/>
    <mergeCell ref="AL51:AL52"/>
    <mergeCell ref="AB56:AE56"/>
    <mergeCell ref="AF56:AI56"/>
    <mergeCell ref="AJ56:AM56"/>
    <mergeCell ref="AN56:AQ56"/>
    <mergeCell ref="G57:K57"/>
    <mergeCell ref="L57:O57"/>
    <mergeCell ref="P57:S57"/>
    <mergeCell ref="T57:W57"/>
    <mergeCell ref="X57:AA57"/>
    <mergeCell ref="AB57:AE57"/>
    <mergeCell ref="X55:AA55"/>
    <mergeCell ref="AB55:AE55"/>
    <mergeCell ref="AF55:AI55"/>
    <mergeCell ref="AJ55:AM55"/>
    <mergeCell ref="AN55:AQ55"/>
    <mergeCell ref="G56:K56"/>
    <mergeCell ref="L56:O56"/>
    <mergeCell ref="P56:S56"/>
    <mergeCell ref="T56:W56"/>
    <mergeCell ref="X56:AA56"/>
    <mergeCell ref="R51:R52"/>
    <mergeCell ref="S51:S52"/>
    <mergeCell ref="T51:T52"/>
    <mergeCell ref="A75:C75"/>
    <mergeCell ref="A76:C76"/>
    <mergeCell ref="AF77:AQ77"/>
    <mergeCell ref="AF78:AQ78"/>
    <mergeCell ref="A79:C79"/>
    <mergeCell ref="A81:A85"/>
    <mergeCell ref="B81:C85"/>
    <mergeCell ref="D81:F82"/>
    <mergeCell ref="G81:K81"/>
    <mergeCell ref="L81:AQ81"/>
    <mergeCell ref="A70:C70"/>
    <mergeCell ref="D70:AE71"/>
    <mergeCell ref="A71:C71"/>
    <mergeCell ref="A72:C72"/>
    <mergeCell ref="A73:C73"/>
    <mergeCell ref="A74:C74"/>
    <mergeCell ref="AF57:AI57"/>
    <mergeCell ref="AJ57:AM57"/>
    <mergeCell ref="AN57:AQ57"/>
    <mergeCell ref="AF59:AQ59"/>
    <mergeCell ref="AF69:AQ69"/>
    <mergeCell ref="V84:V85"/>
    <mergeCell ref="W84:W85"/>
    <mergeCell ref="X84:X85"/>
    <mergeCell ref="Y84:Y85"/>
    <mergeCell ref="N84:N85"/>
    <mergeCell ref="O84:O85"/>
    <mergeCell ref="P84:P85"/>
    <mergeCell ref="Q84:Q85"/>
    <mergeCell ref="R84:R85"/>
    <mergeCell ref="S84:S85"/>
    <mergeCell ref="AB82:AE82"/>
    <mergeCell ref="AF82:AI82"/>
    <mergeCell ref="AJ82:AM82"/>
    <mergeCell ref="AN82:AQ82"/>
    <mergeCell ref="D83:D85"/>
    <mergeCell ref="E83:E85"/>
    <mergeCell ref="F83:F85"/>
    <mergeCell ref="H83:H85"/>
    <mergeCell ref="I83:I85"/>
    <mergeCell ref="J83:J85"/>
    <mergeCell ref="G82:G85"/>
    <mergeCell ref="H82:K82"/>
    <mergeCell ref="L82:O82"/>
    <mergeCell ref="P82:S82"/>
    <mergeCell ref="T82:W82"/>
    <mergeCell ref="X82:AA82"/>
    <mergeCell ref="K83:K85"/>
    <mergeCell ref="L83:AQ83"/>
    <mergeCell ref="L84:L85"/>
    <mergeCell ref="M84:M85"/>
    <mergeCell ref="B95:C96"/>
    <mergeCell ref="D95:D96"/>
    <mergeCell ref="E95:E96"/>
    <mergeCell ref="F95:F96"/>
    <mergeCell ref="G95:G96"/>
    <mergeCell ref="H95:H96"/>
    <mergeCell ref="B86:C86"/>
    <mergeCell ref="D86:E86"/>
    <mergeCell ref="H86:K86"/>
    <mergeCell ref="L86:AQ86"/>
    <mergeCell ref="B89:C89"/>
    <mergeCell ref="B93:C93"/>
    <mergeCell ref="AL84:AL85"/>
    <mergeCell ref="AM84:AM85"/>
    <mergeCell ref="AN84:AN85"/>
    <mergeCell ref="AO84:AO85"/>
    <mergeCell ref="AP84:AP85"/>
    <mergeCell ref="AQ84:AQ85"/>
    <mergeCell ref="AF84:AF85"/>
    <mergeCell ref="AG84:AG85"/>
    <mergeCell ref="AH84:AH85"/>
    <mergeCell ref="AI84:AI85"/>
    <mergeCell ref="AJ84:AJ85"/>
    <mergeCell ref="AK84:AK85"/>
    <mergeCell ref="Z84:Z85"/>
    <mergeCell ref="AA84:AA85"/>
    <mergeCell ref="AB84:AB85"/>
    <mergeCell ref="AC84:AC85"/>
    <mergeCell ref="AD84:AD85"/>
    <mergeCell ref="AE84:AE85"/>
    <mergeCell ref="T84:T85"/>
    <mergeCell ref="U84:U85"/>
    <mergeCell ref="T97:W97"/>
    <mergeCell ref="X97:AA97"/>
    <mergeCell ref="AB97:AE97"/>
    <mergeCell ref="AF97:AI97"/>
    <mergeCell ref="AJ97:AM97"/>
    <mergeCell ref="AN97:AQ97"/>
    <mergeCell ref="H97:H99"/>
    <mergeCell ref="I97:I99"/>
    <mergeCell ref="J97:J99"/>
    <mergeCell ref="K97:K99"/>
    <mergeCell ref="L97:O97"/>
    <mergeCell ref="P97:S97"/>
    <mergeCell ref="L98:L99"/>
    <mergeCell ref="M98:M99"/>
    <mergeCell ref="N98:N99"/>
    <mergeCell ref="O98:O99"/>
    <mergeCell ref="X96:AA96"/>
    <mergeCell ref="AB96:AE96"/>
    <mergeCell ref="AF96:AI96"/>
    <mergeCell ref="AJ96:AM96"/>
    <mergeCell ref="AN96:AQ96"/>
    <mergeCell ref="I95:I96"/>
    <mergeCell ref="J95:J96"/>
    <mergeCell ref="K95:K96"/>
    <mergeCell ref="L96:O96"/>
    <mergeCell ref="P96:S96"/>
    <mergeCell ref="T96:W96"/>
    <mergeCell ref="AB98:AB99"/>
    <mergeCell ref="AC98:AC99"/>
    <mergeCell ref="AD98:AD99"/>
    <mergeCell ref="AE98:AE99"/>
    <mergeCell ref="AF98:AF99"/>
    <mergeCell ref="AG98:AG99"/>
    <mergeCell ref="V98:V99"/>
    <mergeCell ref="W98:W99"/>
    <mergeCell ref="X98:X99"/>
    <mergeCell ref="Y98:Y99"/>
    <mergeCell ref="Z98:Z99"/>
    <mergeCell ref="AA98:AA99"/>
    <mergeCell ref="P98:P99"/>
    <mergeCell ref="Q98:Q99"/>
    <mergeCell ref="R98:R99"/>
    <mergeCell ref="S98:S99"/>
    <mergeCell ref="T98:T99"/>
    <mergeCell ref="U98:U99"/>
    <mergeCell ref="AB101:AE101"/>
    <mergeCell ref="AF101:AI101"/>
    <mergeCell ref="AJ101:AM101"/>
    <mergeCell ref="AN101:AQ101"/>
    <mergeCell ref="D102:F104"/>
    <mergeCell ref="G102:K102"/>
    <mergeCell ref="L102:O102"/>
    <mergeCell ref="P102:S102"/>
    <mergeCell ref="T102:W102"/>
    <mergeCell ref="X102:AA102"/>
    <mergeCell ref="J100:J101"/>
    <mergeCell ref="K100:K101"/>
    <mergeCell ref="L101:O101"/>
    <mergeCell ref="P101:S101"/>
    <mergeCell ref="T101:W101"/>
    <mergeCell ref="X101:AA101"/>
    <mergeCell ref="AN98:AN99"/>
    <mergeCell ref="AO98:AO99"/>
    <mergeCell ref="AP98:AP99"/>
    <mergeCell ref="AQ98:AQ99"/>
    <mergeCell ref="D100:D101"/>
    <mergeCell ref="E100:E101"/>
    <mergeCell ref="F100:F101"/>
    <mergeCell ref="G100:G101"/>
    <mergeCell ref="H100:H101"/>
    <mergeCell ref="I100:I101"/>
    <mergeCell ref="AH98:AH99"/>
    <mergeCell ref="AI98:AI99"/>
    <mergeCell ref="AJ98:AJ99"/>
    <mergeCell ref="AK98:AK99"/>
    <mergeCell ref="AL98:AL99"/>
    <mergeCell ref="AM98:AM99"/>
    <mergeCell ref="AF103:AI103"/>
    <mergeCell ref="AJ103:AM103"/>
    <mergeCell ref="AN103:AQ103"/>
    <mergeCell ref="G104:K104"/>
    <mergeCell ref="L104:O104"/>
    <mergeCell ref="P104:S104"/>
    <mergeCell ref="T104:W104"/>
    <mergeCell ref="X104:AA104"/>
    <mergeCell ref="AB104:AE104"/>
    <mergeCell ref="AF104:AI104"/>
    <mergeCell ref="AB102:AE102"/>
    <mergeCell ref="AF102:AI102"/>
    <mergeCell ref="AJ102:AM102"/>
    <mergeCell ref="AN102:AQ102"/>
    <mergeCell ref="G103:K103"/>
    <mergeCell ref="L103:O103"/>
    <mergeCell ref="P103:S103"/>
    <mergeCell ref="T103:W103"/>
    <mergeCell ref="X103:AA103"/>
    <mergeCell ref="AB103:AE103"/>
    <mergeCell ref="AF125:AQ125"/>
    <mergeCell ref="A126:C126"/>
    <mergeCell ref="A128:A132"/>
    <mergeCell ref="B128:C132"/>
    <mergeCell ref="D128:F129"/>
    <mergeCell ref="G128:K128"/>
    <mergeCell ref="L128:AQ128"/>
    <mergeCell ref="G129:G132"/>
    <mergeCell ref="H129:K129"/>
    <mergeCell ref="L129:O129"/>
    <mergeCell ref="A119:C119"/>
    <mergeCell ref="A120:C120"/>
    <mergeCell ref="A121:C121"/>
    <mergeCell ref="A122:C122"/>
    <mergeCell ref="A123:C123"/>
    <mergeCell ref="AF124:AQ124"/>
    <mergeCell ref="AJ104:AM104"/>
    <mergeCell ref="AN104:AQ104"/>
    <mergeCell ref="AF106:AQ106"/>
    <mergeCell ref="AF116:AQ116"/>
    <mergeCell ref="A117:C117"/>
    <mergeCell ref="D117:AE118"/>
    <mergeCell ref="A118:C118"/>
    <mergeCell ref="A97:C104"/>
    <mergeCell ref="D97:D99"/>
    <mergeCell ref="E97:E99"/>
    <mergeCell ref="F97:F99"/>
    <mergeCell ref="G97:G99"/>
    <mergeCell ref="U131:U132"/>
    <mergeCell ref="V131:V132"/>
    <mergeCell ref="W131:W132"/>
    <mergeCell ref="X131:X132"/>
    <mergeCell ref="Q131:Q132"/>
    <mergeCell ref="R131:R132"/>
    <mergeCell ref="AN129:AQ129"/>
    <mergeCell ref="D130:D132"/>
    <mergeCell ref="E130:E132"/>
    <mergeCell ref="F130:F132"/>
    <mergeCell ref="H130:H132"/>
    <mergeCell ref="I130:I132"/>
    <mergeCell ref="J130:J132"/>
    <mergeCell ref="K130:K132"/>
    <mergeCell ref="L130:AQ130"/>
    <mergeCell ref="L131:L132"/>
    <mergeCell ref="P129:S129"/>
    <mergeCell ref="T129:W129"/>
    <mergeCell ref="X129:AA129"/>
    <mergeCell ref="AB129:AE129"/>
    <mergeCell ref="AF129:AI129"/>
    <mergeCell ref="AJ129:AM129"/>
    <mergeCell ref="A167:C168"/>
    <mergeCell ref="D167:D168"/>
    <mergeCell ref="E167:E168"/>
    <mergeCell ref="AQ131:AQ132"/>
    <mergeCell ref="B133:C133"/>
    <mergeCell ref="D133:E133"/>
    <mergeCell ref="H133:K133"/>
    <mergeCell ref="L133:AQ133"/>
    <mergeCell ref="AK131:AK132"/>
    <mergeCell ref="AL131:AL132"/>
    <mergeCell ref="AM131:AM132"/>
    <mergeCell ref="AN131:AN132"/>
    <mergeCell ref="AO131:AO132"/>
    <mergeCell ref="AP131:AP132"/>
    <mergeCell ref="AE131:AE132"/>
    <mergeCell ref="AF131:AF132"/>
    <mergeCell ref="AG131:AG132"/>
    <mergeCell ref="AH131:AH132"/>
    <mergeCell ref="AI131:AI132"/>
    <mergeCell ref="AJ131:AJ132"/>
    <mergeCell ref="Y131:Y132"/>
    <mergeCell ref="Z131:Z132"/>
    <mergeCell ref="AA131:AA132"/>
    <mergeCell ref="AB131:AB132"/>
    <mergeCell ref="AC131:AC132"/>
    <mergeCell ref="AD131:AD132"/>
    <mergeCell ref="S131:S132"/>
    <mergeCell ref="T131:T132"/>
    <mergeCell ref="M131:M132"/>
    <mergeCell ref="N131:N132"/>
    <mergeCell ref="O131:O132"/>
    <mergeCell ref="P131:P132"/>
    <mergeCell ref="K169:K171"/>
    <mergeCell ref="L169:O169"/>
    <mergeCell ref="P169:S169"/>
    <mergeCell ref="T169:W169"/>
    <mergeCell ref="X169:AA169"/>
    <mergeCell ref="AB169:AE169"/>
    <mergeCell ref="S170:S171"/>
    <mergeCell ref="T170:T171"/>
    <mergeCell ref="U170:U171"/>
    <mergeCell ref="V170:V171"/>
    <mergeCell ref="AJ168:AM168"/>
    <mergeCell ref="AN168:AQ168"/>
    <mergeCell ref="A169:C176"/>
    <mergeCell ref="D169:D171"/>
    <mergeCell ref="E169:E171"/>
    <mergeCell ref="F169:F171"/>
    <mergeCell ref="G169:G171"/>
    <mergeCell ref="H169:H171"/>
    <mergeCell ref="I169:I171"/>
    <mergeCell ref="J169:J171"/>
    <mergeCell ref="L168:O168"/>
    <mergeCell ref="P168:S168"/>
    <mergeCell ref="T168:W168"/>
    <mergeCell ref="X168:AA168"/>
    <mergeCell ref="AB168:AE168"/>
    <mergeCell ref="AF168:AI168"/>
    <mergeCell ref="F167:F168"/>
    <mergeCell ref="G167:G168"/>
    <mergeCell ref="H167:H168"/>
    <mergeCell ref="I167:I168"/>
    <mergeCell ref="J167:J168"/>
    <mergeCell ref="K167:K168"/>
    <mergeCell ref="AC170:AC171"/>
    <mergeCell ref="AD170:AD171"/>
    <mergeCell ref="AE170:AE171"/>
    <mergeCell ref="AF170:AF171"/>
    <mergeCell ref="AG170:AG171"/>
    <mergeCell ref="AH170:AH171"/>
    <mergeCell ref="W170:W171"/>
    <mergeCell ref="X170:X171"/>
    <mergeCell ref="Y170:Y171"/>
    <mergeCell ref="Z170:Z171"/>
    <mergeCell ref="AA170:AA171"/>
    <mergeCell ref="AB170:AB171"/>
    <mergeCell ref="AF169:AI169"/>
    <mergeCell ref="AJ169:AM169"/>
    <mergeCell ref="AN169:AQ169"/>
    <mergeCell ref="L170:L171"/>
    <mergeCell ref="M170:M171"/>
    <mergeCell ref="N170:N171"/>
    <mergeCell ref="O170:O171"/>
    <mergeCell ref="P170:P171"/>
    <mergeCell ref="Q170:Q171"/>
    <mergeCell ref="R170:R171"/>
    <mergeCell ref="AF173:AI173"/>
    <mergeCell ref="AJ173:AM173"/>
    <mergeCell ref="AN173:AQ173"/>
    <mergeCell ref="D174:F176"/>
    <mergeCell ref="G174:K174"/>
    <mergeCell ref="L174:O174"/>
    <mergeCell ref="P174:S174"/>
    <mergeCell ref="T174:W174"/>
    <mergeCell ref="X174:AA174"/>
    <mergeCell ref="AB174:AE174"/>
    <mergeCell ref="K172:K173"/>
    <mergeCell ref="L173:O173"/>
    <mergeCell ref="P173:S173"/>
    <mergeCell ref="T173:W173"/>
    <mergeCell ref="X173:AA173"/>
    <mergeCell ref="AB173:AE173"/>
    <mergeCell ref="AO170:AO171"/>
    <mergeCell ref="AP170:AP171"/>
    <mergeCell ref="AQ170:AQ171"/>
    <mergeCell ref="D172:D173"/>
    <mergeCell ref="E172:E173"/>
    <mergeCell ref="F172:F173"/>
    <mergeCell ref="G172:G173"/>
    <mergeCell ref="H172:H173"/>
    <mergeCell ref="I172:I173"/>
    <mergeCell ref="J172:J173"/>
    <mergeCell ref="AI170:AI171"/>
    <mergeCell ref="AJ170:AJ171"/>
    <mergeCell ref="AK170:AK171"/>
    <mergeCell ref="AL170:AL171"/>
    <mergeCell ref="AM170:AM171"/>
    <mergeCell ref="AN170:AN171"/>
    <mergeCell ref="AJ175:AM175"/>
    <mergeCell ref="AN175:AQ175"/>
    <mergeCell ref="G176:K176"/>
    <mergeCell ref="L176:O176"/>
    <mergeCell ref="P176:S176"/>
    <mergeCell ref="T176:W176"/>
    <mergeCell ref="X176:AA176"/>
    <mergeCell ref="AB176:AE176"/>
    <mergeCell ref="AF176:AI176"/>
    <mergeCell ref="AJ176:AM176"/>
    <mergeCell ref="AF174:AI174"/>
    <mergeCell ref="AJ174:AM174"/>
    <mergeCell ref="AN174:AQ174"/>
    <mergeCell ref="G175:K175"/>
    <mergeCell ref="L175:O175"/>
    <mergeCell ref="P175:S175"/>
    <mergeCell ref="T175:W175"/>
    <mergeCell ref="X175:AA175"/>
    <mergeCell ref="AB175:AE175"/>
    <mergeCell ref="AF175:AI175"/>
    <mergeCell ref="A190:C190"/>
    <mergeCell ref="A191:C191"/>
    <mergeCell ref="A192:C192"/>
    <mergeCell ref="A193:C193"/>
    <mergeCell ref="A194:C194"/>
    <mergeCell ref="AF195:AQ195"/>
    <mergeCell ref="AN176:AQ176"/>
    <mergeCell ref="AF178:AQ178"/>
    <mergeCell ref="AF187:AQ187"/>
    <mergeCell ref="A188:C188"/>
    <mergeCell ref="D188:AE189"/>
    <mergeCell ref="A189:C189"/>
    <mergeCell ref="W202:W203"/>
    <mergeCell ref="X202:X203"/>
    <mergeCell ref="M202:M203"/>
    <mergeCell ref="N202:N203"/>
    <mergeCell ref="O202:O203"/>
    <mergeCell ref="P202:P203"/>
    <mergeCell ref="Q202:Q203"/>
    <mergeCell ref="R202:R203"/>
    <mergeCell ref="AN200:AQ200"/>
    <mergeCell ref="I201:I203"/>
    <mergeCell ref="J201:J203"/>
    <mergeCell ref="K201:K203"/>
    <mergeCell ref="L201:AQ201"/>
    <mergeCell ref="L202:L203"/>
    <mergeCell ref="P200:S200"/>
    <mergeCell ref="T200:W200"/>
    <mergeCell ref="X200:AA200"/>
    <mergeCell ref="AB200:AE200"/>
    <mergeCell ref="AF200:AI200"/>
    <mergeCell ref="AJ200:AM200"/>
    <mergeCell ref="AQ202:AQ203"/>
    <mergeCell ref="B204:E204"/>
    <mergeCell ref="H204:K204"/>
    <mergeCell ref="L204:AQ204"/>
    <mergeCell ref="AF196:AQ196"/>
    <mergeCell ref="A197:C197"/>
    <mergeCell ref="A199:A203"/>
    <mergeCell ref="B199:C203"/>
    <mergeCell ref="D199:F200"/>
    <mergeCell ref="G199:K199"/>
    <mergeCell ref="L199:AQ199"/>
    <mergeCell ref="G200:G203"/>
    <mergeCell ref="H200:K200"/>
    <mergeCell ref="L200:O200"/>
    <mergeCell ref="D205:AQ205"/>
    <mergeCell ref="AK202:AK203"/>
    <mergeCell ref="AL202:AL203"/>
    <mergeCell ref="AM202:AM203"/>
    <mergeCell ref="AN202:AN203"/>
    <mergeCell ref="AO202:AO203"/>
    <mergeCell ref="AP202:AP203"/>
    <mergeCell ref="AE202:AE203"/>
    <mergeCell ref="AF202:AF203"/>
    <mergeCell ref="AG202:AG203"/>
    <mergeCell ref="AH202:AH203"/>
    <mergeCell ref="AI202:AI203"/>
    <mergeCell ref="A210:C211"/>
    <mergeCell ref="D210:D211"/>
    <mergeCell ref="E210:E211"/>
    <mergeCell ref="F210:F211"/>
    <mergeCell ref="G210:G211"/>
    <mergeCell ref="T211:W211"/>
    <mergeCell ref="X211:AA211"/>
    <mergeCell ref="AB211:AE211"/>
    <mergeCell ref="AF211:AI211"/>
    <mergeCell ref="AJ211:AM211"/>
    <mergeCell ref="AJ202:AJ203"/>
    <mergeCell ref="Y202:Y203"/>
    <mergeCell ref="Z202:Z203"/>
    <mergeCell ref="AA202:AA203"/>
    <mergeCell ref="AB202:AB203"/>
    <mergeCell ref="AC202:AC203"/>
    <mergeCell ref="AD202:AD203"/>
    <mergeCell ref="S202:S203"/>
    <mergeCell ref="T202:T203"/>
    <mergeCell ref="U202:U203"/>
    <mergeCell ref="V202:V203"/>
    <mergeCell ref="D201:D203"/>
    <mergeCell ref="E201:E203"/>
    <mergeCell ref="F201:F203"/>
    <mergeCell ref="H201:H203"/>
    <mergeCell ref="AN211:AQ211"/>
    <mergeCell ref="H210:H211"/>
    <mergeCell ref="I210:I211"/>
    <mergeCell ref="J210:J211"/>
    <mergeCell ref="K210:K211"/>
    <mergeCell ref="L211:O211"/>
    <mergeCell ref="P211:S211"/>
    <mergeCell ref="L213:L214"/>
    <mergeCell ref="M213:M214"/>
    <mergeCell ref="N213:N214"/>
    <mergeCell ref="O213:O214"/>
    <mergeCell ref="P213:P214"/>
    <mergeCell ref="I212:I214"/>
    <mergeCell ref="J212:J214"/>
    <mergeCell ref="K212:K214"/>
    <mergeCell ref="L212:O212"/>
    <mergeCell ref="P212:S212"/>
    <mergeCell ref="T212:W212"/>
    <mergeCell ref="Q213:Q214"/>
    <mergeCell ref="R213:R214"/>
    <mergeCell ref="S213:S214"/>
    <mergeCell ref="T213:T214"/>
    <mergeCell ref="AJ212:AM212"/>
    <mergeCell ref="AN212:AQ212"/>
    <mergeCell ref="A212:C219"/>
    <mergeCell ref="D212:D214"/>
    <mergeCell ref="E212:E214"/>
    <mergeCell ref="F212:F214"/>
    <mergeCell ref="G212:G214"/>
    <mergeCell ref="H212:H214"/>
    <mergeCell ref="AA213:AA214"/>
    <mergeCell ref="AB213:AB214"/>
    <mergeCell ref="AC213:AC214"/>
    <mergeCell ref="AD213:AD214"/>
    <mergeCell ref="AE213:AE214"/>
    <mergeCell ref="AF213:AF214"/>
    <mergeCell ref="U213:U214"/>
    <mergeCell ref="V213:V214"/>
    <mergeCell ref="W213:W214"/>
    <mergeCell ref="X213:X214"/>
    <mergeCell ref="Y213:Y214"/>
    <mergeCell ref="Z213:Z214"/>
    <mergeCell ref="X212:AA212"/>
    <mergeCell ref="AB212:AE212"/>
    <mergeCell ref="AF212:AI212"/>
    <mergeCell ref="X216:AA216"/>
    <mergeCell ref="AB216:AE216"/>
    <mergeCell ref="AF216:AI216"/>
    <mergeCell ref="AJ216:AM216"/>
    <mergeCell ref="AN216:AQ216"/>
    <mergeCell ref="D217:F219"/>
    <mergeCell ref="G217:K217"/>
    <mergeCell ref="L217:O217"/>
    <mergeCell ref="P217:S217"/>
    <mergeCell ref="T217:W217"/>
    <mergeCell ref="I215:I216"/>
    <mergeCell ref="J215:J216"/>
    <mergeCell ref="K215:K216"/>
    <mergeCell ref="L216:O216"/>
    <mergeCell ref="P216:S216"/>
    <mergeCell ref="T216:W216"/>
    <mergeCell ref="AM213:AM214"/>
    <mergeCell ref="AN213:AN214"/>
    <mergeCell ref="AO213:AO214"/>
    <mergeCell ref="AP213:AP214"/>
    <mergeCell ref="AQ213:AQ214"/>
    <mergeCell ref="D215:D216"/>
    <mergeCell ref="E215:E216"/>
    <mergeCell ref="F215:F216"/>
    <mergeCell ref="G215:G216"/>
    <mergeCell ref="H215:H216"/>
    <mergeCell ref="AG213:AG214"/>
    <mergeCell ref="AH213:AH214"/>
    <mergeCell ref="AI213:AI214"/>
    <mergeCell ref="AJ213:AJ214"/>
    <mergeCell ref="AK213:AK214"/>
    <mergeCell ref="AL213:AL214"/>
    <mergeCell ref="AB218:AE218"/>
    <mergeCell ref="AF218:AI218"/>
    <mergeCell ref="AJ218:AM218"/>
    <mergeCell ref="AN218:AQ218"/>
    <mergeCell ref="G219:K219"/>
    <mergeCell ref="L219:O219"/>
    <mergeCell ref="P219:S219"/>
    <mergeCell ref="T219:W219"/>
    <mergeCell ref="X219:AA219"/>
    <mergeCell ref="AB219:AE219"/>
    <mergeCell ref="X217:AA217"/>
    <mergeCell ref="AB217:AE217"/>
    <mergeCell ref="AF217:AI217"/>
    <mergeCell ref="AJ217:AM217"/>
    <mergeCell ref="AN217:AQ217"/>
    <mergeCell ref="G218:K218"/>
    <mergeCell ref="L218:O218"/>
    <mergeCell ref="P218:S218"/>
    <mergeCell ref="T218:W218"/>
    <mergeCell ref="X218:AA218"/>
    <mergeCell ref="A237:C237"/>
    <mergeCell ref="A239:C239"/>
    <mergeCell ref="AF239:AQ239"/>
    <mergeCell ref="AF240:AQ240"/>
    <mergeCell ref="A241:C241"/>
    <mergeCell ref="A243:A247"/>
    <mergeCell ref="B243:C247"/>
    <mergeCell ref="D243:F244"/>
    <mergeCell ref="G243:K243"/>
    <mergeCell ref="L243:AQ243"/>
    <mergeCell ref="A232:C232"/>
    <mergeCell ref="D232:AE233"/>
    <mergeCell ref="A233:C233"/>
    <mergeCell ref="A234:C234"/>
    <mergeCell ref="A235:C235"/>
    <mergeCell ref="A236:C236"/>
    <mergeCell ref="AF219:AI219"/>
    <mergeCell ref="AJ219:AM219"/>
    <mergeCell ref="AN219:AQ219"/>
    <mergeCell ref="AF221:AQ221"/>
    <mergeCell ref="AF231:AQ231"/>
    <mergeCell ref="AN244:AQ244"/>
    <mergeCell ref="D245:D247"/>
    <mergeCell ref="E245:E247"/>
    <mergeCell ref="F245:F247"/>
    <mergeCell ref="H245:H247"/>
    <mergeCell ref="I245:I247"/>
    <mergeCell ref="J245:J247"/>
    <mergeCell ref="G244:G247"/>
    <mergeCell ref="H244:K244"/>
    <mergeCell ref="L244:O244"/>
    <mergeCell ref="P244:S244"/>
    <mergeCell ref="T244:W244"/>
    <mergeCell ref="X244:AA244"/>
    <mergeCell ref="K245:K247"/>
    <mergeCell ref="L245:AQ245"/>
    <mergeCell ref="L246:L247"/>
    <mergeCell ref="M246:M247"/>
    <mergeCell ref="AD246:AD247"/>
    <mergeCell ref="AE246:AE247"/>
    <mergeCell ref="T246:T247"/>
    <mergeCell ref="U246:U247"/>
    <mergeCell ref="V246:V247"/>
    <mergeCell ref="W246:W247"/>
    <mergeCell ref="X246:X247"/>
    <mergeCell ref="Y246:Y247"/>
    <mergeCell ref="N246:N247"/>
    <mergeCell ref="O246:O247"/>
    <mergeCell ref="P246:P247"/>
    <mergeCell ref="Q246:Q247"/>
    <mergeCell ref="R246:R247"/>
    <mergeCell ref="S246:S247"/>
    <mergeCell ref="AB244:AE244"/>
    <mergeCell ref="AF244:AI244"/>
    <mergeCell ref="AJ244:AM244"/>
    <mergeCell ref="AJ258:AM258"/>
    <mergeCell ref="B248:E248"/>
    <mergeCell ref="H248:K248"/>
    <mergeCell ref="L248:AQ248"/>
    <mergeCell ref="AL246:AL247"/>
    <mergeCell ref="AM246:AM247"/>
    <mergeCell ref="AN246:AN247"/>
    <mergeCell ref="AO246:AO247"/>
    <mergeCell ref="AP246:AP247"/>
    <mergeCell ref="AQ246:AQ247"/>
    <mergeCell ref="AF246:AF247"/>
    <mergeCell ref="AG246:AG247"/>
    <mergeCell ref="AH246:AH247"/>
    <mergeCell ref="AI246:AI247"/>
    <mergeCell ref="AJ246:AJ247"/>
    <mergeCell ref="AK246:AK247"/>
    <mergeCell ref="Z246:Z247"/>
    <mergeCell ref="AA246:AA247"/>
    <mergeCell ref="AB246:AB247"/>
    <mergeCell ref="AC246:AC247"/>
    <mergeCell ref="E257:E258"/>
    <mergeCell ref="F257:F258"/>
    <mergeCell ref="G257:G258"/>
    <mergeCell ref="H257:H258"/>
    <mergeCell ref="AN258:AQ258"/>
    <mergeCell ref="T260:T261"/>
    <mergeCell ref="U260:U261"/>
    <mergeCell ref="T259:W259"/>
    <mergeCell ref="X259:AA259"/>
    <mergeCell ref="AB259:AE259"/>
    <mergeCell ref="AF259:AI259"/>
    <mergeCell ref="D262:D263"/>
    <mergeCell ref="E262:E263"/>
    <mergeCell ref="F262:F263"/>
    <mergeCell ref="G262:G263"/>
    <mergeCell ref="X258:AA258"/>
    <mergeCell ref="AB258:AE258"/>
    <mergeCell ref="AF258:AI258"/>
    <mergeCell ref="J262:J263"/>
    <mergeCell ref="K262:K263"/>
    <mergeCell ref="L263:O263"/>
    <mergeCell ref="P263:S263"/>
    <mergeCell ref="T263:W263"/>
    <mergeCell ref="X263:AA263"/>
    <mergeCell ref="H262:H263"/>
    <mergeCell ref="I262:I263"/>
    <mergeCell ref="AH260:AH261"/>
    <mergeCell ref="AI260:AI261"/>
    <mergeCell ref="R260:R261"/>
    <mergeCell ref="A259:C266"/>
    <mergeCell ref="D259:D261"/>
    <mergeCell ref="E259:E261"/>
    <mergeCell ref="F259:F261"/>
    <mergeCell ref="G259:G261"/>
    <mergeCell ref="I257:I258"/>
    <mergeCell ref="J257:J258"/>
    <mergeCell ref="K257:K258"/>
    <mergeCell ref="L258:O258"/>
    <mergeCell ref="P258:S258"/>
    <mergeCell ref="T258:W258"/>
    <mergeCell ref="AJ259:AM259"/>
    <mergeCell ref="AN259:AQ259"/>
    <mergeCell ref="H259:H261"/>
    <mergeCell ref="I259:I261"/>
    <mergeCell ref="J259:J261"/>
    <mergeCell ref="K259:K261"/>
    <mergeCell ref="L259:O259"/>
    <mergeCell ref="P259:S259"/>
    <mergeCell ref="L260:L261"/>
    <mergeCell ref="M260:M261"/>
    <mergeCell ref="N260:N261"/>
    <mergeCell ref="O260:O261"/>
    <mergeCell ref="AN260:AN261"/>
    <mergeCell ref="AO260:AO261"/>
    <mergeCell ref="AD260:AD261"/>
    <mergeCell ref="AP260:AP261"/>
    <mergeCell ref="AE260:AE261"/>
    <mergeCell ref="AQ260:AQ261"/>
    <mergeCell ref="B257:C258"/>
    <mergeCell ref="D257:D258"/>
    <mergeCell ref="D264:F266"/>
    <mergeCell ref="AF268:AQ268"/>
    <mergeCell ref="AF278:AQ278"/>
    <mergeCell ref="AF265:AI265"/>
    <mergeCell ref="AJ265:AM265"/>
    <mergeCell ref="AN265:AQ265"/>
    <mergeCell ref="G266:K266"/>
    <mergeCell ref="L266:O266"/>
    <mergeCell ref="P266:S266"/>
    <mergeCell ref="T266:W266"/>
    <mergeCell ref="X266:AA266"/>
    <mergeCell ref="AB266:AE266"/>
    <mergeCell ref="AF266:AI266"/>
    <mergeCell ref="AJ260:AJ261"/>
    <mergeCell ref="AK260:AK261"/>
    <mergeCell ref="AL260:AL261"/>
    <mergeCell ref="AM260:AM261"/>
    <mergeCell ref="AB260:AB261"/>
    <mergeCell ref="AC260:AC261"/>
    <mergeCell ref="AF260:AF261"/>
    <mergeCell ref="AG260:AG261"/>
    <mergeCell ref="V260:V261"/>
    <mergeCell ref="W260:W261"/>
    <mergeCell ref="X260:X261"/>
    <mergeCell ref="Y260:Y261"/>
    <mergeCell ref="Z260:Z261"/>
    <mergeCell ref="AA260:AA261"/>
    <mergeCell ref="P260:P261"/>
    <mergeCell ref="Q260:Q261"/>
    <mergeCell ref="S260:S261"/>
    <mergeCell ref="AB263:AE263"/>
    <mergeCell ref="AF263:AI263"/>
    <mergeCell ref="AJ263:AM263"/>
    <mergeCell ref="G264:K264"/>
    <mergeCell ref="L264:O264"/>
    <mergeCell ref="P264:S264"/>
    <mergeCell ref="T264:W264"/>
    <mergeCell ref="X264:AA264"/>
    <mergeCell ref="AB265:AE265"/>
    <mergeCell ref="AB264:AE264"/>
    <mergeCell ref="AF264:AI264"/>
    <mergeCell ref="AJ264:AM264"/>
    <mergeCell ref="AN264:AQ264"/>
    <mergeCell ref="G265:K265"/>
    <mergeCell ref="L265:O265"/>
    <mergeCell ref="P265:S265"/>
    <mergeCell ref="T265:W265"/>
    <mergeCell ref="X265:AA265"/>
    <mergeCell ref="AN263:AQ263"/>
    <mergeCell ref="AJ266:AM266"/>
    <mergeCell ref="AN266:AQ266"/>
    <mergeCell ref="A279:C279"/>
    <mergeCell ref="D279:AE280"/>
    <mergeCell ref="A280:C280"/>
    <mergeCell ref="T289:W289"/>
    <mergeCell ref="X289:AA289"/>
    <mergeCell ref="AB289:AE289"/>
    <mergeCell ref="AF289:AI289"/>
    <mergeCell ref="AJ289:AM289"/>
    <mergeCell ref="AN289:AQ289"/>
    <mergeCell ref="A286:C286"/>
    <mergeCell ref="A288:A292"/>
    <mergeCell ref="B288:C292"/>
    <mergeCell ref="D288:F289"/>
    <mergeCell ref="G288:K288"/>
    <mergeCell ref="L288:AQ288"/>
    <mergeCell ref="G289:G292"/>
    <mergeCell ref="H289:K289"/>
    <mergeCell ref="L289:O289"/>
    <mergeCell ref="P289:S289"/>
    <mergeCell ref="A281:C281"/>
    <mergeCell ref="A282:C282"/>
    <mergeCell ref="A283:C283"/>
    <mergeCell ref="A284:C284"/>
    <mergeCell ref="AF284:AQ284"/>
    <mergeCell ref="A285:C285"/>
    <mergeCell ref="AF285:AQ285"/>
    <mergeCell ref="T291:T292"/>
    <mergeCell ref="U291:U292"/>
    <mergeCell ref="V291:V292"/>
    <mergeCell ref="W291:W292"/>
    <mergeCell ref="X291:X292"/>
    <mergeCell ref="Y291:Y292"/>
    <mergeCell ref="K290:K292"/>
    <mergeCell ref="L290:AQ290"/>
    <mergeCell ref="L291:L292"/>
    <mergeCell ref="M291:M292"/>
    <mergeCell ref="N291:N292"/>
    <mergeCell ref="O291:O292"/>
    <mergeCell ref="P291:P292"/>
    <mergeCell ref="Q291:Q292"/>
    <mergeCell ref="R291:R292"/>
    <mergeCell ref="S291:S292"/>
    <mergeCell ref="D290:D292"/>
    <mergeCell ref="E290:E292"/>
    <mergeCell ref="F290:F292"/>
    <mergeCell ref="H290:H292"/>
    <mergeCell ref="I290:I292"/>
    <mergeCell ref="J290:J292"/>
    <mergeCell ref="AL291:AL292"/>
    <mergeCell ref="AM291:AM292"/>
    <mergeCell ref="AN291:AN292"/>
    <mergeCell ref="AO291:AO292"/>
    <mergeCell ref="AP291:AP292"/>
    <mergeCell ref="AQ291:AQ292"/>
    <mergeCell ref="AF291:AF292"/>
    <mergeCell ref="AG291:AG292"/>
    <mergeCell ref="AH291:AH292"/>
    <mergeCell ref="AI291:AI292"/>
    <mergeCell ref="AJ291:AJ292"/>
    <mergeCell ref="AK291:AK292"/>
    <mergeCell ref="Z291:Z292"/>
    <mergeCell ref="AA291:AA292"/>
    <mergeCell ref="AB291:AB292"/>
    <mergeCell ref="AC291:AC292"/>
    <mergeCell ref="AD291:AD292"/>
    <mergeCell ref="AE291:AE292"/>
    <mergeCell ref="AI303:AI304"/>
    <mergeCell ref="AJ303:AJ304"/>
    <mergeCell ref="B298:C298"/>
    <mergeCell ref="B299:C299"/>
    <mergeCell ref="B293:E293"/>
    <mergeCell ref="L293:AQ293"/>
    <mergeCell ref="B294:C294"/>
    <mergeCell ref="B295:C295"/>
    <mergeCell ref="B296:C296"/>
    <mergeCell ref="B297:C297"/>
    <mergeCell ref="X301:AA301"/>
    <mergeCell ref="AB301:AE301"/>
    <mergeCell ref="AF301:AI301"/>
    <mergeCell ref="AJ301:AM301"/>
    <mergeCell ref="AN301:AQ301"/>
    <mergeCell ref="I300:I301"/>
    <mergeCell ref="J300:J301"/>
    <mergeCell ref="K300:K301"/>
    <mergeCell ref="L301:O301"/>
    <mergeCell ref="P301:S301"/>
    <mergeCell ref="T301:W301"/>
    <mergeCell ref="B300:C301"/>
    <mergeCell ref="D300:D301"/>
    <mergeCell ref="E300:E301"/>
    <mergeCell ref="F300:F301"/>
    <mergeCell ref="G300:G301"/>
    <mergeCell ref="H300:H301"/>
    <mergeCell ref="R303:R304"/>
    <mergeCell ref="S303:S304"/>
    <mergeCell ref="T303:T304"/>
    <mergeCell ref="U303:U304"/>
    <mergeCell ref="T302:W302"/>
    <mergeCell ref="D305:D306"/>
    <mergeCell ref="E305:E306"/>
    <mergeCell ref="F305:F306"/>
    <mergeCell ref="G305:G306"/>
    <mergeCell ref="H305:H306"/>
    <mergeCell ref="I305:I306"/>
    <mergeCell ref="W303:W304"/>
    <mergeCell ref="X302:AA302"/>
    <mergeCell ref="AB302:AE302"/>
    <mergeCell ref="AF302:AI302"/>
    <mergeCell ref="AJ302:AM302"/>
    <mergeCell ref="AN302:AQ302"/>
    <mergeCell ref="H302:H304"/>
    <mergeCell ref="I302:I304"/>
    <mergeCell ref="J302:J304"/>
    <mergeCell ref="K302:K304"/>
    <mergeCell ref="L302:O302"/>
    <mergeCell ref="P302:S302"/>
    <mergeCell ref="L303:L304"/>
    <mergeCell ref="M303:M304"/>
    <mergeCell ref="N303:N304"/>
    <mergeCell ref="O303:O304"/>
    <mergeCell ref="AN303:AN304"/>
    <mergeCell ref="AO303:AO304"/>
    <mergeCell ref="AP303:AP304"/>
    <mergeCell ref="AQ303:AQ304"/>
    <mergeCell ref="AH303:AH304"/>
    <mergeCell ref="AB308:AE308"/>
    <mergeCell ref="AB306:AE306"/>
    <mergeCell ref="AF306:AI306"/>
    <mergeCell ref="AJ306:AM306"/>
    <mergeCell ref="AN306:AQ306"/>
    <mergeCell ref="G307:K307"/>
    <mergeCell ref="L307:O307"/>
    <mergeCell ref="P307:S307"/>
    <mergeCell ref="T307:W307"/>
    <mergeCell ref="X307:AA307"/>
    <mergeCell ref="J305:J306"/>
    <mergeCell ref="K305:K306"/>
    <mergeCell ref="L306:O306"/>
    <mergeCell ref="P306:S306"/>
    <mergeCell ref="T306:W306"/>
    <mergeCell ref="X306:AA306"/>
    <mergeCell ref="AK303:AK304"/>
    <mergeCell ref="AL303:AL304"/>
    <mergeCell ref="AM303:AM304"/>
    <mergeCell ref="AB303:AB304"/>
    <mergeCell ref="AC303:AC304"/>
    <mergeCell ref="AD303:AD304"/>
    <mergeCell ref="AE303:AE304"/>
    <mergeCell ref="AF303:AF304"/>
    <mergeCell ref="AG303:AG304"/>
    <mergeCell ref="V303:V304"/>
    <mergeCell ref="X303:X304"/>
    <mergeCell ref="Y303:Y304"/>
    <mergeCell ref="Z303:Z304"/>
    <mergeCell ref="AA303:AA304"/>
    <mergeCell ref="P303:P304"/>
    <mergeCell ref="Q303:Q304"/>
    <mergeCell ref="AJ309:AM309"/>
    <mergeCell ref="AN309:AQ309"/>
    <mergeCell ref="AF311:AQ311"/>
    <mergeCell ref="AF321:AQ321"/>
    <mergeCell ref="A322:C322"/>
    <mergeCell ref="D322:AE323"/>
    <mergeCell ref="A323:C323"/>
    <mergeCell ref="AF308:AI308"/>
    <mergeCell ref="AJ308:AM308"/>
    <mergeCell ref="AN308:AQ308"/>
    <mergeCell ref="G309:K309"/>
    <mergeCell ref="L309:O309"/>
    <mergeCell ref="P309:S309"/>
    <mergeCell ref="T309:W309"/>
    <mergeCell ref="X309:AA309"/>
    <mergeCell ref="AB309:AE309"/>
    <mergeCell ref="AF309:AI309"/>
    <mergeCell ref="A302:C309"/>
    <mergeCell ref="D302:D304"/>
    <mergeCell ref="E302:E304"/>
    <mergeCell ref="F302:F304"/>
    <mergeCell ref="G302:G304"/>
    <mergeCell ref="D307:F309"/>
    <mergeCell ref="AB307:AE307"/>
    <mergeCell ref="AF307:AI307"/>
    <mergeCell ref="AJ307:AM307"/>
    <mergeCell ref="AN307:AQ307"/>
    <mergeCell ref="G308:K308"/>
    <mergeCell ref="L308:O308"/>
    <mergeCell ref="P308:S308"/>
    <mergeCell ref="T308:W308"/>
    <mergeCell ref="X308:AA308"/>
    <mergeCell ref="T332:W332"/>
    <mergeCell ref="X332:AA332"/>
    <mergeCell ref="AB332:AE332"/>
    <mergeCell ref="AF332:AI332"/>
    <mergeCell ref="AJ332:AM332"/>
    <mergeCell ref="AN332:AQ332"/>
    <mergeCell ref="A329:C329"/>
    <mergeCell ref="A331:A335"/>
    <mergeCell ref="B331:C335"/>
    <mergeCell ref="D331:F332"/>
    <mergeCell ref="G331:K331"/>
    <mergeCell ref="L331:AQ331"/>
    <mergeCell ref="G332:G335"/>
    <mergeCell ref="H332:K332"/>
    <mergeCell ref="L332:O332"/>
    <mergeCell ref="P332:S332"/>
    <mergeCell ref="A324:C324"/>
    <mergeCell ref="A325:C325"/>
    <mergeCell ref="A326:C326"/>
    <mergeCell ref="A327:C327"/>
    <mergeCell ref="AF327:AQ327"/>
    <mergeCell ref="A328:C328"/>
    <mergeCell ref="AF328:AQ328"/>
    <mergeCell ref="U334:U335"/>
    <mergeCell ref="V334:V335"/>
    <mergeCell ref="W334:W335"/>
    <mergeCell ref="X334:X335"/>
    <mergeCell ref="Y334:Y335"/>
    <mergeCell ref="K333:K335"/>
    <mergeCell ref="L333:AQ333"/>
    <mergeCell ref="L334:L335"/>
    <mergeCell ref="M334:M335"/>
    <mergeCell ref="D333:D335"/>
    <mergeCell ref="E333:E335"/>
    <mergeCell ref="F333:F335"/>
    <mergeCell ref="H333:H335"/>
    <mergeCell ref="I333:I335"/>
    <mergeCell ref="J333:J335"/>
    <mergeCell ref="B341:C341"/>
    <mergeCell ref="B342:C342"/>
    <mergeCell ref="B336:K336"/>
    <mergeCell ref="L336:AQ336"/>
    <mergeCell ref="B337:C337"/>
    <mergeCell ref="B338:C338"/>
    <mergeCell ref="B339:C339"/>
    <mergeCell ref="B340:C340"/>
    <mergeCell ref="AL334:AL335"/>
    <mergeCell ref="AM334:AM335"/>
    <mergeCell ref="AN334:AN335"/>
    <mergeCell ref="AO334:AO335"/>
    <mergeCell ref="AP334:AP335"/>
    <mergeCell ref="AQ334:AQ335"/>
    <mergeCell ref="AF334:AF335"/>
    <mergeCell ref="AG334:AG335"/>
    <mergeCell ref="AH334:AH335"/>
    <mergeCell ref="AI334:AI335"/>
    <mergeCell ref="AJ334:AJ335"/>
    <mergeCell ref="AK334:AK335"/>
    <mergeCell ref="Z334:Z335"/>
    <mergeCell ref="AA334:AA335"/>
    <mergeCell ref="AB334:AB335"/>
    <mergeCell ref="AC334:AC335"/>
    <mergeCell ref="AD334:AD335"/>
    <mergeCell ref="AE334:AE335"/>
    <mergeCell ref="T334:T335"/>
    <mergeCell ref="X344:AA344"/>
    <mergeCell ref="AB344:AE344"/>
    <mergeCell ref="AF344:AI344"/>
    <mergeCell ref="AJ344:AM344"/>
    <mergeCell ref="AN344:AQ344"/>
    <mergeCell ref="I343:I344"/>
    <mergeCell ref="J343:J344"/>
    <mergeCell ref="K343:K344"/>
    <mergeCell ref="L344:O344"/>
    <mergeCell ref="P344:S344"/>
    <mergeCell ref="T344:W344"/>
    <mergeCell ref="N334:N335"/>
    <mergeCell ref="O334:O335"/>
    <mergeCell ref="P334:P335"/>
    <mergeCell ref="Q334:Q335"/>
    <mergeCell ref="R334:R335"/>
    <mergeCell ref="S334:S335"/>
    <mergeCell ref="A343:C344"/>
    <mergeCell ref="D343:D344"/>
    <mergeCell ref="E343:E344"/>
    <mergeCell ref="F343:F344"/>
    <mergeCell ref="G343:G344"/>
    <mergeCell ref="H343:H344"/>
    <mergeCell ref="T346:T347"/>
    <mergeCell ref="U346:U347"/>
    <mergeCell ref="T345:W345"/>
    <mergeCell ref="D348:D349"/>
    <mergeCell ref="E348:E349"/>
    <mergeCell ref="F348:F349"/>
    <mergeCell ref="G348:G349"/>
    <mergeCell ref="H348:H349"/>
    <mergeCell ref="I348:I349"/>
    <mergeCell ref="W346:W347"/>
    <mergeCell ref="S346:S347"/>
    <mergeCell ref="X345:AA345"/>
    <mergeCell ref="AB345:AE345"/>
    <mergeCell ref="AF345:AI345"/>
    <mergeCell ref="AJ345:AM345"/>
    <mergeCell ref="AN345:AQ345"/>
    <mergeCell ref="H345:H347"/>
    <mergeCell ref="I345:I347"/>
    <mergeCell ref="J345:J347"/>
    <mergeCell ref="K345:K347"/>
    <mergeCell ref="L345:O345"/>
    <mergeCell ref="P345:S345"/>
    <mergeCell ref="L346:L347"/>
    <mergeCell ref="M346:M347"/>
    <mergeCell ref="N346:N347"/>
    <mergeCell ref="O346:O347"/>
    <mergeCell ref="AN346:AN347"/>
    <mergeCell ref="AO346:AO347"/>
    <mergeCell ref="AP346:AP347"/>
    <mergeCell ref="AQ346:AQ347"/>
    <mergeCell ref="AH346:AH347"/>
    <mergeCell ref="AI346:AI347"/>
    <mergeCell ref="AJ346:AJ347"/>
    <mergeCell ref="AK346:AK347"/>
    <mergeCell ref="AL346:AL347"/>
    <mergeCell ref="AM346:AM347"/>
    <mergeCell ref="AB346:AB347"/>
    <mergeCell ref="AC346:AC347"/>
    <mergeCell ref="AD346:AD347"/>
    <mergeCell ref="AE346:AE347"/>
    <mergeCell ref="AF346:AF347"/>
    <mergeCell ref="AG346:AG347"/>
    <mergeCell ref="V346:V347"/>
    <mergeCell ref="L351:O351"/>
    <mergeCell ref="P351:S351"/>
    <mergeCell ref="T351:W351"/>
    <mergeCell ref="X351:AA351"/>
    <mergeCell ref="AB351:AE351"/>
    <mergeCell ref="AB349:AE349"/>
    <mergeCell ref="AF349:AI349"/>
    <mergeCell ref="AJ349:AM349"/>
    <mergeCell ref="AN349:AQ349"/>
    <mergeCell ref="G350:K350"/>
    <mergeCell ref="L350:O350"/>
    <mergeCell ref="P350:S350"/>
    <mergeCell ref="T350:W350"/>
    <mergeCell ref="X350:AA350"/>
    <mergeCell ref="J348:J349"/>
    <mergeCell ref="K348:K349"/>
    <mergeCell ref="L349:O349"/>
    <mergeCell ref="P349:S349"/>
    <mergeCell ref="T349:W349"/>
    <mergeCell ref="X349:AA349"/>
    <mergeCell ref="AJ352:AM352"/>
    <mergeCell ref="AN352:AQ352"/>
    <mergeCell ref="AF354:AQ354"/>
    <mergeCell ref="AF364:AQ364"/>
    <mergeCell ref="AF351:AI351"/>
    <mergeCell ref="AJ351:AM351"/>
    <mergeCell ref="AN351:AQ351"/>
    <mergeCell ref="G352:K352"/>
    <mergeCell ref="L352:O352"/>
    <mergeCell ref="P352:S352"/>
    <mergeCell ref="T352:W352"/>
    <mergeCell ref="X352:AA352"/>
    <mergeCell ref="AB352:AE352"/>
    <mergeCell ref="AF352:AI352"/>
    <mergeCell ref="A345:C352"/>
    <mergeCell ref="D345:D347"/>
    <mergeCell ref="E345:E347"/>
    <mergeCell ref="F345:F347"/>
    <mergeCell ref="G345:G347"/>
    <mergeCell ref="D350:F352"/>
    <mergeCell ref="X346:X347"/>
    <mergeCell ref="Y346:Y347"/>
    <mergeCell ref="Z346:Z347"/>
    <mergeCell ref="AA346:AA347"/>
    <mergeCell ref="P346:P347"/>
    <mergeCell ref="Q346:Q347"/>
    <mergeCell ref="R346:R347"/>
    <mergeCell ref="AB350:AE350"/>
    <mergeCell ref="AF350:AI350"/>
    <mergeCell ref="AJ350:AM350"/>
    <mergeCell ref="AN350:AQ350"/>
    <mergeCell ref="G351:K351"/>
    <mergeCell ref="A369:C369"/>
    <mergeCell ref="A370:C370"/>
    <mergeCell ref="AF370:AQ370"/>
    <mergeCell ref="A371:C371"/>
    <mergeCell ref="AF371:AQ371"/>
    <mergeCell ref="L377:L378"/>
    <mergeCell ref="M377:M378"/>
    <mergeCell ref="N377:N378"/>
    <mergeCell ref="O377:O378"/>
    <mergeCell ref="P377:P378"/>
    <mergeCell ref="Q377:Q378"/>
    <mergeCell ref="R377:R378"/>
    <mergeCell ref="S377:S378"/>
    <mergeCell ref="D376:D378"/>
    <mergeCell ref="E376:E378"/>
    <mergeCell ref="F376:F378"/>
    <mergeCell ref="H376:H378"/>
    <mergeCell ref="T375:W375"/>
    <mergeCell ref="X375:AA375"/>
    <mergeCell ref="AB375:AE375"/>
    <mergeCell ref="AF375:AI375"/>
    <mergeCell ref="AJ375:AM375"/>
    <mergeCell ref="AJ377:AJ378"/>
    <mergeCell ref="AK377:AK378"/>
    <mergeCell ref="Z377:Z378"/>
    <mergeCell ref="AA377:AA378"/>
    <mergeCell ref="AB377:AB378"/>
    <mergeCell ref="AC377:AC378"/>
    <mergeCell ref="AD377:AD378"/>
    <mergeCell ref="AE377:AE378"/>
    <mergeCell ref="T377:T378"/>
    <mergeCell ref="P375:S375"/>
    <mergeCell ref="B384:C384"/>
    <mergeCell ref="I376:I378"/>
    <mergeCell ref="J376:J378"/>
    <mergeCell ref="A388:C395"/>
    <mergeCell ref="D388:D390"/>
    <mergeCell ref="E388:E390"/>
    <mergeCell ref="F388:F390"/>
    <mergeCell ref="G388:G390"/>
    <mergeCell ref="H388:H390"/>
    <mergeCell ref="I388:I390"/>
    <mergeCell ref="J388:J390"/>
    <mergeCell ref="K388:K390"/>
    <mergeCell ref="L389:L390"/>
    <mergeCell ref="M389:M390"/>
    <mergeCell ref="N389:N390"/>
    <mergeCell ref="O389:O390"/>
    <mergeCell ref="P389:P390"/>
    <mergeCell ref="L379:AQ379"/>
    <mergeCell ref="B380:C380"/>
    <mergeCell ref="B381:C381"/>
    <mergeCell ref="B382:C382"/>
    <mergeCell ref="B383:C383"/>
    <mergeCell ref="AL377:AL378"/>
    <mergeCell ref="AM377:AM378"/>
    <mergeCell ref="AO377:AO378"/>
    <mergeCell ref="AP377:AP378"/>
    <mergeCell ref="AQ377:AQ378"/>
    <mergeCell ref="AF377:AF378"/>
    <mergeCell ref="AG377:AG378"/>
    <mergeCell ref="AH377:AH378"/>
    <mergeCell ref="AI377:AI378"/>
    <mergeCell ref="B385:C385"/>
    <mergeCell ref="U377:U378"/>
    <mergeCell ref="V377:V378"/>
    <mergeCell ref="W377:W378"/>
    <mergeCell ref="X377:X378"/>
    <mergeCell ref="Y377:Y378"/>
    <mergeCell ref="K376:K378"/>
    <mergeCell ref="L376:AQ376"/>
    <mergeCell ref="Q389:Q390"/>
    <mergeCell ref="R389:R390"/>
    <mergeCell ref="S389:S390"/>
    <mergeCell ref="T389:T390"/>
    <mergeCell ref="U389:U390"/>
    <mergeCell ref="V389:V390"/>
    <mergeCell ref="W389:W390"/>
    <mergeCell ref="X389:X390"/>
    <mergeCell ref="Y389:Y390"/>
    <mergeCell ref="Z389:Z390"/>
    <mergeCell ref="AA389:AA390"/>
    <mergeCell ref="AB389:AB390"/>
    <mergeCell ref="AC389:AC390"/>
    <mergeCell ref="AD389:AD390"/>
    <mergeCell ref="AE389:AE390"/>
    <mergeCell ref="AF389:AF390"/>
    <mergeCell ref="AN377:AN378"/>
    <mergeCell ref="X388:AA388"/>
    <mergeCell ref="AB388:AE388"/>
    <mergeCell ref="AF388:AI388"/>
    <mergeCell ref="X387:AA387"/>
    <mergeCell ref="AB387:AE387"/>
    <mergeCell ref="AF387:AI387"/>
    <mergeCell ref="AJ387:AM387"/>
    <mergeCell ref="AJ388:AM388"/>
    <mergeCell ref="AN388:AQ388"/>
    <mergeCell ref="L388:O388"/>
    <mergeCell ref="P388:S388"/>
    <mergeCell ref="T388:W388"/>
    <mergeCell ref="AJ394:AM394"/>
    <mergeCell ref="AN394:AQ394"/>
    <mergeCell ref="G395:K395"/>
    <mergeCell ref="L395:O395"/>
    <mergeCell ref="P395:S395"/>
    <mergeCell ref="T395:W395"/>
    <mergeCell ref="X395:AA395"/>
    <mergeCell ref="AB395:AE395"/>
    <mergeCell ref="AB393:AE393"/>
    <mergeCell ref="AF393:AI393"/>
    <mergeCell ref="AN393:AQ393"/>
    <mergeCell ref="AN392:AQ392"/>
    <mergeCell ref="AJ393:AM393"/>
    <mergeCell ref="G394:K394"/>
    <mergeCell ref="L394:O394"/>
    <mergeCell ref="P394:S394"/>
    <mergeCell ref="T394:W394"/>
    <mergeCell ref="X394:AA394"/>
    <mergeCell ref="L393:O393"/>
    <mergeCell ref="P393:S393"/>
    <mergeCell ref="T393:W393"/>
    <mergeCell ref="X393:AA393"/>
  </mergeCells>
  <printOptions horizontalCentered="1"/>
  <pageMargins left="0.70866141732283472" right="0.70866141732283472" top="0.94488188976377963" bottom="0.74803149606299213" header="0.31496062992125984" footer="0.31496062992125984"/>
  <pageSetup paperSize="9" scale="38" orientation="landscape" horizontalDpi="300" r:id="rId1"/>
  <rowBreaks count="8" manualBreakCount="8">
    <brk id="25" max="42" man="1"/>
    <brk id="69" max="16383" man="1"/>
    <brk id="116" max="16383" man="1"/>
    <brk id="187" max="16383" man="1"/>
    <brk id="231" max="16383" man="1"/>
    <brk id="278" max="16383" man="1"/>
    <brk id="321" max="16383" man="1"/>
    <brk id="364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8"/>
  <sheetViews>
    <sheetView topLeftCell="A35" zoomScaleNormal="100" zoomScaleSheetLayoutView="55" workbookViewId="0">
      <selection activeCell="L81" sqref="L81"/>
    </sheetView>
  </sheetViews>
  <sheetFormatPr defaultColWidth="9.21875" defaultRowHeight="13.2" x14ac:dyDescent="0.25"/>
  <cols>
    <col min="1" max="1" width="5" style="52" customWidth="1"/>
    <col min="2" max="2" width="13.77734375" style="52" bestFit="1" customWidth="1"/>
    <col min="3" max="3" width="20.21875" style="52" customWidth="1"/>
    <col min="4" max="5" width="10.21875" style="52" customWidth="1"/>
    <col min="6" max="8" width="9.21875" style="52"/>
    <col min="9" max="9" width="7.44140625" style="52" customWidth="1"/>
    <col min="10" max="10" width="1.77734375" style="52" customWidth="1"/>
    <col min="11" max="13" width="9.21875" style="52"/>
    <col min="14" max="14" width="10.21875" style="52" customWidth="1"/>
    <col min="15" max="16384" width="9.21875" style="52"/>
  </cols>
  <sheetData>
    <row r="1" spans="1:14" ht="15.6" x14ac:dyDescent="0.3">
      <c r="A1" s="8" t="s">
        <v>319</v>
      </c>
    </row>
    <row r="2" spans="1:14" x14ac:dyDescent="0.25">
      <c r="A2" s="52" t="s">
        <v>64</v>
      </c>
      <c r="D2" s="9" t="s">
        <v>133</v>
      </c>
    </row>
    <row r="3" spans="1:14" x14ac:dyDescent="0.25">
      <c r="A3" s="52" t="s">
        <v>63</v>
      </c>
      <c r="D3" s="9" t="s">
        <v>286</v>
      </c>
    </row>
    <row r="4" spans="1:14" x14ac:dyDescent="0.25">
      <c r="A4" s="52" t="s">
        <v>0</v>
      </c>
      <c r="D4" s="9" t="s">
        <v>65</v>
      </c>
    </row>
    <row r="6" spans="1:14" x14ac:dyDescent="0.25">
      <c r="A6" s="9" t="s">
        <v>287</v>
      </c>
    </row>
    <row r="7" spans="1:14" x14ac:dyDescent="0.25">
      <c r="A7" s="19"/>
      <c r="B7" s="19" t="s">
        <v>134</v>
      </c>
      <c r="C7" s="249"/>
      <c r="D7" s="22"/>
      <c r="E7" s="250"/>
      <c r="F7" s="715" t="s">
        <v>135</v>
      </c>
      <c r="G7" s="715"/>
      <c r="H7" s="19" t="s">
        <v>136</v>
      </c>
      <c r="I7" s="51"/>
    </row>
    <row r="8" spans="1:14" x14ac:dyDescent="0.25">
      <c r="A8" s="10" t="s">
        <v>137</v>
      </c>
      <c r="B8" s="10" t="s">
        <v>138</v>
      </c>
      <c r="C8" s="716" t="s">
        <v>139</v>
      </c>
      <c r="D8" s="717"/>
      <c r="E8" s="718"/>
      <c r="F8" s="717" t="s">
        <v>215</v>
      </c>
      <c r="G8" s="717"/>
      <c r="H8" s="10" t="s">
        <v>140</v>
      </c>
      <c r="I8" s="50" t="s">
        <v>141</v>
      </c>
    </row>
    <row r="9" spans="1:14" x14ac:dyDescent="0.25">
      <c r="A9" s="12"/>
      <c r="B9" s="12" t="s">
        <v>142</v>
      </c>
      <c r="C9" s="11"/>
      <c r="D9" s="13"/>
      <c r="E9" s="251"/>
      <c r="F9" s="252" t="s">
        <v>143</v>
      </c>
      <c r="G9" s="14" t="s">
        <v>144</v>
      </c>
      <c r="H9" s="12" t="s">
        <v>145</v>
      </c>
      <c r="I9" s="12"/>
    </row>
    <row r="10" spans="1:14" x14ac:dyDescent="0.25">
      <c r="A10" s="16" t="s">
        <v>146</v>
      </c>
      <c r="B10" s="253"/>
      <c r="C10" s="253"/>
      <c r="D10" s="253"/>
      <c r="E10" s="253"/>
      <c r="F10" s="253"/>
      <c r="G10" s="253"/>
      <c r="H10" s="253"/>
      <c r="I10" s="254"/>
    </row>
    <row r="11" spans="1:14" x14ac:dyDescent="0.25">
      <c r="A11" s="15">
        <v>1</v>
      </c>
      <c r="B11" s="15" t="s">
        <v>147</v>
      </c>
      <c r="C11" s="46" t="str">
        <f>'Plan VIII'!B87</f>
        <v>Matematyka</v>
      </c>
      <c r="D11" s="47"/>
      <c r="E11" s="48"/>
      <c r="F11" s="15">
        <f>'Plan VIII'!L87</f>
        <v>16</v>
      </c>
      <c r="G11" s="15">
        <f>SUM('Plan VIII'!M87:O87)</f>
        <v>16</v>
      </c>
      <c r="H11" s="15">
        <f>'ECTS roboczy aktualny'!D5</f>
        <v>8</v>
      </c>
      <c r="I11" s="18"/>
      <c r="N11" s="336"/>
    </row>
    <row r="12" spans="1:14" x14ac:dyDescent="0.25">
      <c r="A12" s="15">
        <v>2</v>
      </c>
      <c r="B12" s="15" t="s">
        <v>148</v>
      </c>
      <c r="C12" s="698" t="str">
        <f>'Plan VIII'!B89</f>
        <v>Fizyka</v>
      </c>
      <c r="D12" s="699"/>
      <c r="E12" s="700"/>
      <c r="F12" s="15">
        <f>'Plan VIII'!L89</f>
        <v>16</v>
      </c>
      <c r="G12" s="15"/>
      <c r="H12" s="15">
        <f>'ECTS roboczy aktualny'!D6</f>
        <v>1</v>
      </c>
      <c r="I12" s="18"/>
      <c r="N12" s="337"/>
    </row>
    <row r="13" spans="1:14" x14ac:dyDescent="0.25">
      <c r="A13" s="15">
        <v>3</v>
      </c>
      <c r="B13" s="15" t="s">
        <v>155</v>
      </c>
      <c r="C13" s="46" t="str">
        <f>'Plan VIII'!B90</f>
        <v>Chemia</v>
      </c>
      <c r="D13" s="47"/>
      <c r="E13" s="48"/>
      <c r="F13" s="15">
        <f>'Plan VIII'!L90</f>
        <v>8</v>
      </c>
      <c r="G13" s="15">
        <f>SUM('Plan VIII'!M90:O90)</f>
        <v>8</v>
      </c>
      <c r="H13" s="15">
        <f>'ECTS roboczy aktualny'!D7</f>
        <v>2</v>
      </c>
      <c r="I13" s="18"/>
      <c r="N13" s="337"/>
    </row>
    <row r="14" spans="1:14" x14ac:dyDescent="0.25">
      <c r="A14" s="15">
        <v>4</v>
      </c>
      <c r="B14" s="365" t="s">
        <v>150</v>
      </c>
      <c r="C14" s="46" t="str">
        <f>'Plan VIII'!B92</f>
        <v>Mechanika teoretyczna</v>
      </c>
      <c r="D14" s="47"/>
      <c r="E14" s="48"/>
      <c r="F14" s="15">
        <f>'Plan VIII'!L92</f>
        <v>16</v>
      </c>
      <c r="G14" s="15">
        <f>SUM('Plan VIII'!M92:O92)</f>
        <v>16</v>
      </c>
      <c r="H14" s="15">
        <f>'ECTS roboczy aktualny'!D8</f>
        <v>4</v>
      </c>
      <c r="I14" s="18"/>
      <c r="M14" s="364"/>
      <c r="N14" s="337"/>
    </row>
    <row r="15" spans="1:14" x14ac:dyDescent="0.25">
      <c r="A15" s="15">
        <v>5</v>
      </c>
      <c r="B15" s="365" t="s">
        <v>151</v>
      </c>
      <c r="C15" s="46" t="str">
        <f>'Plan VIII'!B134</f>
        <v>Geometria wykreślna</v>
      </c>
      <c r="D15" s="47"/>
      <c r="E15" s="48"/>
      <c r="F15" s="15">
        <f>'Plan VIII'!L134</f>
        <v>16</v>
      </c>
      <c r="G15" s="15">
        <f>SUM('Plan VIII'!M134:O134)</f>
        <v>16</v>
      </c>
      <c r="H15" s="15">
        <f>'ECTS roboczy aktualny'!D9</f>
        <v>3</v>
      </c>
      <c r="I15" s="18"/>
      <c r="M15" s="364"/>
      <c r="N15" s="337"/>
    </row>
    <row r="16" spans="1:14" x14ac:dyDescent="0.25">
      <c r="A16" s="15">
        <v>7</v>
      </c>
      <c r="B16" s="365" t="s">
        <v>161</v>
      </c>
      <c r="C16" s="46" t="str">
        <f>'Plan VIII'!B135</f>
        <v>Rysunek techniczny</v>
      </c>
      <c r="D16" s="47"/>
      <c r="E16" s="48"/>
      <c r="F16" s="15"/>
      <c r="G16" s="15">
        <f>SUM('Plan VIII'!M135:O135)</f>
        <v>8</v>
      </c>
      <c r="H16" s="15">
        <f>'ECTS roboczy aktualny'!D10</f>
        <v>1</v>
      </c>
      <c r="I16" s="18"/>
      <c r="M16" s="364"/>
      <c r="N16" s="337"/>
    </row>
    <row r="17" spans="1:14" x14ac:dyDescent="0.25">
      <c r="A17" s="15">
        <v>8</v>
      </c>
      <c r="B17" s="15" t="s">
        <v>167</v>
      </c>
      <c r="C17" s="46" t="str">
        <f>'Plan VIII'!B140</f>
        <v>Wyroby budowlane</v>
      </c>
      <c r="D17" s="47"/>
      <c r="E17" s="48"/>
      <c r="F17" s="15">
        <f>'Plan VIII'!L140</f>
        <v>16</v>
      </c>
      <c r="G17" s="15">
        <f>SUM('Plan VIII'!M140:O140)</f>
        <v>16</v>
      </c>
      <c r="H17" s="15">
        <f>'ECTS roboczy aktualny'!D12</f>
        <v>5</v>
      </c>
      <c r="I17" s="18"/>
      <c r="M17" s="364"/>
      <c r="N17" s="337"/>
    </row>
    <row r="18" spans="1:14" x14ac:dyDescent="0.25">
      <c r="A18" s="15">
        <v>9</v>
      </c>
      <c r="B18" s="15" t="s">
        <v>329</v>
      </c>
      <c r="C18" s="46" t="str">
        <f>'Plan VIII'!B155</f>
        <v>Budownictwo komunikacyjne</v>
      </c>
      <c r="D18" s="47"/>
      <c r="E18" s="48"/>
      <c r="F18" s="15">
        <f>'Plan VIII'!L155</f>
        <v>8</v>
      </c>
      <c r="G18" s="15">
        <f>SUM('Plan VIII'!M155:O155)</f>
        <v>16</v>
      </c>
      <c r="H18" s="15">
        <f>'ECTS roboczy aktualny'!D11</f>
        <v>3</v>
      </c>
      <c r="I18" s="18"/>
      <c r="M18" s="364"/>
      <c r="N18" s="335"/>
    </row>
    <row r="19" spans="1:14" x14ac:dyDescent="0.25">
      <c r="A19" s="698" t="s">
        <v>156</v>
      </c>
      <c r="B19" s="699"/>
      <c r="C19" s="699"/>
      <c r="D19" s="699"/>
      <c r="E19" s="699"/>
      <c r="F19" s="699"/>
      <c r="G19" s="700"/>
      <c r="H19" s="15">
        <f>SUM(H11:H18)</f>
        <v>27</v>
      </c>
      <c r="I19" s="15"/>
    </row>
    <row r="21" spans="1:14" x14ac:dyDescent="0.25">
      <c r="A21" s="19"/>
      <c r="B21" s="49" t="s">
        <v>134</v>
      </c>
      <c r="C21" s="249"/>
      <c r="D21" s="22"/>
      <c r="E21" s="250"/>
      <c r="F21" s="715" t="s">
        <v>135</v>
      </c>
      <c r="G21" s="715"/>
      <c r="H21" s="19" t="s">
        <v>136</v>
      </c>
      <c r="I21" s="51"/>
    </row>
    <row r="22" spans="1:14" x14ac:dyDescent="0.25">
      <c r="A22" s="10" t="s">
        <v>137</v>
      </c>
      <c r="B22" s="42" t="s">
        <v>138</v>
      </c>
      <c r="C22" s="716" t="s">
        <v>139</v>
      </c>
      <c r="D22" s="717"/>
      <c r="E22" s="718"/>
      <c r="F22" s="717" t="s">
        <v>215</v>
      </c>
      <c r="G22" s="717"/>
      <c r="H22" s="10" t="s">
        <v>140</v>
      </c>
      <c r="I22" s="50" t="s">
        <v>141</v>
      </c>
    </row>
    <row r="23" spans="1:14" x14ac:dyDescent="0.25">
      <c r="A23" s="12"/>
      <c r="B23" s="12" t="s">
        <v>157</v>
      </c>
      <c r="C23" s="11"/>
      <c r="D23" s="13"/>
      <c r="E23" s="251"/>
      <c r="F23" s="252" t="s">
        <v>143</v>
      </c>
      <c r="G23" s="14" t="s">
        <v>144</v>
      </c>
      <c r="H23" s="12" t="s">
        <v>145</v>
      </c>
      <c r="I23" s="12"/>
    </row>
    <row r="24" spans="1:14" x14ac:dyDescent="0.25">
      <c r="A24" s="16" t="s">
        <v>158</v>
      </c>
      <c r="B24" s="253"/>
      <c r="C24" s="253"/>
      <c r="D24" s="253"/>
      <c r="E24" s="253"/>
      <c r="F24" s="253"/>
      <c r="G24" s="253"/>
      <c r="H24" s="253"/>
      <c r="I24" s="254"/>
    </row>
    <row r="25" spans="1:14" x14ac:dyDescent="0.25">
      <c r="A25" s="15">
        <v>1</v>
      </c>
      <c r="B25" s="15" t="s">
        <v>147</v>
      </c>
      <c r="C25" s="698" t="str">
        <f>'Plan VIII'!B87</f>
        <v>Matematyka</v>
      </c>
      <c r="D25" s="699"/>
      <c r="E25" s="700"/>
      <c r="F25" s="15">
        <f>'Plan VIII'!P87</f>
        <v>24</v>
      </c>
      <c r="G25" s="15">
        <f>SUM('Plan VIII'!Q87:S87)</f>
        <v>24</v>
      </c>
      <c r="H25" s="15">
        <f>'ECTS roboczy aktualny'!D14</f>
        <v>4</v>
      </c>
      <c r="I25" s="18"/>
      <c r="N25" s="336"/>
    </row>
    <row r="26" spans="1:14" x14ac:dyDescent="0.25">
      <c r="A26" s="15">
        <v>2</v>
      </c>
      <c r="B26" s="15" t="s">
        <v>160</v>
      </c>
      <c r="C26" s="46" t="str">
        <f>'Plan VIII'!B88</f>
        <v>Statystyka stosowana</v>
      </c>
      <c r="D26" s="47"/>
      <c r="E26" s="48"/>
      <c r="F26" s="15">
        <f>'Plan VIII'!P88</f>
        <v>8</v>
      </c>
      <c r="G26" s="15">
        <f>SUM('Plan VIII'!Q88:S88)</f>
        <v>8</v>
      </c>
      <c r="H26" s="15">
        <f>'ECTS roboczy aktualny'!D15</f>
        <v>2</v>
      </c>
      <c r="I26" s="18"/>
      <c r="N26" s="337"/>
    </row>
    <row r="27" spans="1:14" x14ac:dyDescent="0.25">
      <c r="A27" s="15">
        <v>3</v>
      </c>
      <c r="B27" s="15" t="s">
        <v>149</v>
      </c>
      <c r="C27" s="46" t="str">
        <f>'Plan VIII'!B91</f>
        <v>Geologia</v>
      </c>
      <c r="D27" s="47"/>
      <c r="E27" s="48"/>
      <c r="F27" s="15">
        <f>'Plan VIII'!P91</f>
        <v>16</v>
      </c>
      <c r="G27" s="15">
        <f>SUM('Plan VIII'!Q91:S91)</f>
        <v>8</v>
      </c>
      <c r="H27" s="15">
        <f>'ECTS roboczy aktualny'!D16</f>
        <v>3</v>
      </c>
      <c r="I27" s="18"/>
      <c r="N27" s="337"/>
    </row>
    <row r="28" spans="1:14" x14ac:dyDescent="0.25">
      <c r="A28" s="15">
        <v>4</v>
      </c>
      <c r="B28" s="15" t="s">
        <v>161</v>
      </c>
      <c r="C28" s="46" t="str">
        <f>'Plan VIII'!B135</f>
        <v>Rysunek techniczny</v>
      </c>
      <c r="D28" s="47"/>
      <c r="E28" s="48"/>
      <c r="F28" s="15"/>
      <c r="G28" s="15">
        <f>SUM('Plan VIII'!Q135:S135)</f>
        <v>16</v>
      </c>
      <c r="H28" s="15">
        <f>'ECTS roboczy aktualny'!D17</f>
        <v>2</v>
      </c>
      <c r="I28" s="18"/>
      <c r="M28" s="364"/>
      <c r="N28" s="337"/>
    </row>
    <row r="29" spans="1:14" x14ac:dyDescent="0.25">
      <c r="A29" s="15">
        <v>5</v>
      </c>
      <c r="B29" s="15" t="s">
        <v>153</v>
      </c>
      <c r="C29" s="46" t="str">
        <f>'Plan VIII'!B137</f>
        <v>Metody komputerowe I</v>
      </c>
      <c r="D29" s="47"/>
      <c r="E29" s="48"/>
      <c r="F29" s="15">
        <f>'Plan VIII'!P137</f>
        <v>8</v>
      </c>
      <c r="G29" s="15">
        <f>SUM('Plan VIII'!Q137:S137)</f>
        <v>8</v>
      </c>
      <c r="H29" s="15">
        <f>'ECTS roboczy aktualny'!D22</f>
        <v>2</v>
      </c>
      <c r="I29" s="18"/>
      <c r="M29" s="364"/>
      <c r="N29" s="337"/>
    </row>
    <row r="30" spans="1:14" x14ac:dyDescent="0.25">
      <c r="A30" s="15">
        <v>6</v>
      </c>
      <c r="B30" s="15" t="s">
        <v>163</v>
      </c>
      <c r="C30" s="46" t="str">
        <f>'Plan VIII'!B141</f>
        <v>Technologia betonów i zapraw</v>
      </c>
      <c r="D30" s="47"/>
      <c r="E30" s="48"/>
      <c r="F30" s="15">
        <f>'Plan VIII'!P141</f>
        <v>8</v>
      </c>
      <c r="G30" s="15">
        <f>SUM('Plan VIII'!Q141:S141)</f>
        <v>16</v>
      </c>
      <c r="H30" s="15">
        <f>'ECTS roboczy aktualny'!D18</f>
        <v>3</v>
      </c>
      <c r="I30" s="18"/>
      <c r="M30" s="364"/>
      <c r="N30" s="337"/>
    </row>
    <row r="31" spans="1:14" x14ac:dyDescent="0.25">
      <c r="A31" s="15">
        <v>7</v>
      </c>
      <c r="B31" s="15" t="s">
        <v>168</v>
      </c>
      <c r="C31" s="46" t="str">
        <f>'Plan VIII'!B142</f>
        <v>Wytrzymałość materiałów I</v>
      </c>
      <c r="D31" s="47"/>
      <c r="E31" s="48"/>
      <c r="F31" s="15">
        <f>'Plan VIII'!P142</f>
        <v>16</v>
      </c>
      <c r="G31" s="15">
        <f>SUM('Plan VIII'!Q142:S142)</f>
        <v>24</v>
      </c>
      <c r="H31" s="15">
        <f>'ECTS roboczy aktualny'!D19</f>
        <v>6</v>
      </c>
      <c r="I31" s="18"/>
      <c r="M31" s="364"/>
      <c r="N31" s="337"/>
    </row>
    <row r="32" spans="1:14" x14ac:dyDescent="0.25">
      <c r="A32" s="11">
        <v>8</v>
      </c>
      <c r="B32" s="15" t="s">
        <v>170</v>
      </c>
      <c r="C32" s="45" t="str">
        <f>'Plan VIII'!B145</f>
        <v>Budownictwo ogólne</v>
      </c>
      <c r="D32" s="45"/>
      <c r="E32" s="45"/>
      <c r="F32" s="15">
        <f>'Plan VIII'!P145</f>
        <v>8</v>
      </c>
      <c r="G32" s="15"/>
      <c r="H32" s="15">
        <f>'ECTS roboczy aktualny'!D20</f>
        <v>2</v>
      </c>
      <c r="I32" s="18"/>
      <c r="M32" s="364"/>
      <c r="N32" s="335"/>
    </row>
    <row r="33" spans="1:14" s="350" customFormat="1" x14ac:dyDescent="0.25">
      <c r="A33" s="11">
        <v>9</v>
      </c>
      <c r="B33" s="15" t="s">
        <v>171</v>
      </c>
      <c r="C33" s="356" t="str">
        <f>'Plan VIII'!B148</f>
        <v>Podstawy projektowania konstrukcji</v>
      </c>
      <c r="D33" s="356"/>
      <c r="E33" s="356"/>
      <c r="F33" s="15">
        <f>'Plan VIII'!P148</f>
        <v>8</v>
      </c>
      <c r="G33" s="15"/>
      <c r="H33" s="15">
        <f>'ECTS roboczy aktualny'!D21</f>
        <v>1</v>
      </c>
      <c r="I33" s="18"/>
      <c r="M33" s="364"/>
      <c r="N33" s="335"/>
    </row>
    <row r="34" spans="1:14" x14ac:dyDescent="0.25">
      <c r="A34" s="698" t="s">
        <v>156</v>
      </c>
      <c r="B34" s="699"/>
      <c r="C34" s="699"/>
      <c r="D34" s="699"/>
      <c r="E34" s="699"/>
      <c r="F34" s="699"/>
      <c r="G34" s="700"/>
      <c r="H34" s="15">
        <f>SUM(H25:H33)</f>
        <v>25</v>
      </c>
      <c r="I34" s="15"/>
      <c r="M34" s="364"/>
      <c r="N34" s="335"/>
    </row>
    <row r="36" spans="1:14" x14ac:dyDescent="0.25">
      <c r="A36" s="19"/>
      <c r="B36" s="49" t="s">
        <v>134</v>
      </c>
      <c r="C36" s="249"/>
      <c r="D36" s="22"/>
      <c r="E36" s="250"/>
      <c r="F36" s="715" t="s">
        <v>135</v>
      </c>
      <c r="G36" s="715"/>
      <c r="H36" s="19" t="s">
        <v>136</v>
      </c>
      <c r="I36" s="51"/>
    </row>
    <row r="37" spans="1:14" x14ac:dyDescent="0.25">
      <c r="A37" s="10" t="s">
        <v>137</v>
      </c>
      <c r="B37" s="42" t="s">
        <v>138</v>
      </c>
      <c r="C37" s="716" t="s">
        <v>139</v>
      </c>
      <c r="D37" s="717"/>
      <c r="E37" s="718"/>
      <c r="F37" s="717" t="s">
        <v>215</v>
      </c>
      <c r="G37" s="717"/>
      <c r="H37" s="10" t="s">
        <v>140</v>
      </c>
      <c r="I37" s="50" t="s">
        <v>141</v>
      </c>
    </row>
    <row r="38" spans="1:14" x14ac:dyDescent="0.25">
      <c r="A38" s="12"/>
      <c r="B38" s="12" t="s">
        <v>157</v>
      </c>
      <c r="C38" s="11"/>
      <c r="D38" s="13"/>
      <c r="E38" s="251"/>
      <c r="F38" s="252" t="s">
        <v>143</v>
      </c>
      <c r="G38" s="14" t="s">
        <v>144</v>
      </c>
      <c r="H38" s="12" t="s">
        <v>145</v>
      </c>
      <c r="I38" s="12"/>
    </row>
    <row r="39" spans="1:14" x14ac:dyDescent="0.25">
      <c r="A39" s="16" t="s">
        <v>164</v>
      </c>
      <c r="B39" s="253"/>
      <c r="C39" s="253"/>
      <c r="D39" s="253"/>
      <c r="E39" s="253"/>
      <c r="F39" s="253"/>
      <c r="G39" s="253"/>
      <c r="H39" s="253"/>
      <c r="I39" s="254"/>
    </row>
    <row r="40" spans="1:14" x14ac:dyDescent="0.25">
      <c r="A40" s="15">
        <v>1</v>
      </c>
      <c r="B40" s="15" t="s">
        <v>165</v>
      </c>
      <c r="C40" s="46" t="str">
        <f>'Plan VIII'!B43</f>
        <v>Język obcy 3)</v>
      </c>
      <c r="D40" s="47"/>
      <c r="E40" s="48"/>
      <c r="F40" s="15"/>
      <c r="G40" s="15">
        <f>SUM('Plan VIII'!U43:W43)</f>
        <v>16</v>
      </c>
      <c r="H40" s="15">
        <f>'ECTS roboczy aktualny'!D25</f>
        <v>2</v>
      </c>
      <c r="I40" s="18"/>
      <c r="N40" s="336"/>
    </row>
    <row r="41" spans="1:14" x14ac:dyDescent="0.25">
      <c r="A41" s="15">
        <v>2</v>
      </c>
      <c r="B41" s="15" t="s">
        <v>166</v>
      </c>
      <c r="C41" s="698" t="str">
        <f>'Plan VIII'!B45</f>
        <v>Bezpieczeństwo pracy i ergonomia</v>
      </c>
      <c r="D41" s="699"/>
      <c r="E41" s="700"/>
      <c r="F41" s="15">
        <f>'Plan VIII'!T45</f>
        <v>16</v>
      </c>
      <c r="G41" s="15"/>
      <c r="H41" s="15">
        <f>'ECTS roboczy aktualny'!D24</f>
        <v>1</v>
      </c>
      <c r="I41" s="18"/>
      <c r="N41" s="337"/>
    </row>
    <row r="42" spans="1:14" x14ac:dyDescent="0.25">
      <c r="A42" s="15">
        <v>3</v>
      </c>
      <c r="B42" s="15" t="s">
        <v>178</v>
      </c>
      <c r="C42" s="43" t="str">
        <f>'Plan VIII'!B93</f>
        <v>Metody obliczeniowe</v>
      </c>
      <c r="D42" s="255"/>
      <c r="E42" s="44"/>
      <c r="F42" s="15">
        <f>'Plan VIII'!T93</f>
        <v>8</v>
      </c>
      <c r="G42" s="15">
        <f>SUM('Plan VIII'!U93:W93)</f>
        <v>16</v>
      </c>
      <c r="H42" s="15">
        <f>'ECTS roboczy aktualny'!D26</f>
        <v>4</v>
      </c>
      <c r="I42" s="18"/>
      <c r="N42" s="337"/>
    </row>
    <row r="43" spans="1:14" x14ac:dyDescent="0.25">
      <c r="A43" s="15">
        <v>4</v>
      </c>
      <c r="B43" s="15" t="s">
        <v>152</v>
      </c>
      <c r="C43" s="46" t="str">
        <f>'Plan VIII'!B136</f>
        <v>Geodezja</v>
      </c>
      <c r="D43" s="47"/>
      <c r="E43" s="48"/>
      <c r="F43" s="15">
        <f>'Plan VIII'!T136</f>
        <v>8</v>
      </c>
      <c r="G43" s="15">
        <f>SUM('Plan VIII'!U136:W136)</f>
        <v>16</v>
      </c>
      <c r="H43" s="15">
        <f>'ECTS roboczy aktualny'!D27</f>
        <v>3</v>
      </c>
      <c r="I43" s="18"/>
      <c r="M43" s="364"/>
      <c r="N43" s="337"/>
    </row>
    <row r="44" spans="1:14" x14ac:dyDescent="0.25">
      <c r="A44" s="15">
        <v>5</v>
      </c>
      <c r="B44" s="15" t="s">
        <v>168</v>
      </c>
      <c r="C44" s="46" t="str">
        <f>'Plan VIII'!B142</f>
        <v>Wytrzymałość materiałów I</v>
      </c>
      <c r="D44" s="47"/>
      <c r="E44" s="48"/>
      <c r="F44" s="15">
        <f>'Plan VIII'!T142</f>
        <v>8</v>
      </c>
      <c r="G44" s="15">
        <f>SUM('Plan VIII'!U142:W142)</f>
        <v>16</v>
      </c>
      <c r="H44" s="15">
        <f>'ECTS roboczy aktualny'!D28</f>
        <v>4</v>
      </c>
      <c r="I44" s="18"/>
      <c r="M44" s="364"/>
      <c r="N44" s="337"/>
    </row>
    <row r="45" spans="1:14" x14ac:dyDescent="0.25">
      <c r="A45" s="15">
        <v>6</v>
      </c>
      <c r="B45" s="15" t="s">
        <v>170</v>
      </c>
      <c r="C45" s="46" t="str">
        <f>'Plan VIII'!B145</f>
        <v>Budownictwo ogólne</v>
      </c>
      <c r="D45" s="47"/>
      <c r="E45" s="47"/>
      <c r="F45" s="15">
        <f>'Plan VIII'!T145</f>
        <v>8</v>
      </c>
      <c r="G45" s="15">
        <f>SUM('Plan VIII'!U145:W145)</f>
        <v>24</v>
      </c>
      <c r="H45" s="15">
        <f>'ECTS roboczy aktualny'!D29</f>
        <v>4</v>
      </c>
      <c r="I45" s="18"/>
      <c r="M45" s="364"/>
      <c r="N45" s="337"/>
    </row>
    <row r="46" spans="1:14" s="350" customFormat="1" x14ac:dyDescent="0.25">
      <c r="A46" s="15">
        <v>7</v>
      </c>
      <c r="B46" s="15" t="s">
        <v>154</v>
      </c>
      <c r="C46" s="356" t="str">
        <f>'Plan VIII'!B149</f>
        <v>Konstrukcje betonowe - podstawy</v>
      </c>
      <c r="D46" s="356"/>
      <c r="E46" s="356"/>
      <c r="F46" s="15">
        <f>'Plan VIII'!T149</f>
        <v>16</v>
      </c>
      <c r="G46" s="15">
        <f>SUM('Plan VIII'!U149:W149)</f>
        <v>8</v>
      </c>
      <c r="H46" s="15">
        <f>'ECTS roboczy aktualny'!D31</f>
        <v>3</v>
      </c>
      <c r="I46" s="18"/>
      <c r="M46" s="364"/>
      <c r="N46" s="337"/>
    </row>
    <row r="47" spans="1:14" s="350" customFormat="1" x14ac:dyDescent="0.25">
      <c r="A47" s="15">
        <v>8</v>
      </c>
      <c r="B47" s="15" t="s">
        <v>330</v>
      </c>
      <c r="C47" s="356" t="str">
        <f>'Plan VIII'!B156</f>
        <v>Fizyka budowli</v>
      </c>
      <c r="D47" s="356"/>
      <c r="E47" s="356"/>
      <c r="F47" s="15">
        <f>'Plan VIII'!T156</f>
        <v>16</v>
      </c>
      <c r="G47" s="15">
        <f>SUM('Plan VIII'!U156:W156)</f>
        <v>16</v>
      </c>
      <c r="H47" s="15">
        <f>'ECTS roboczy aktualny'!D30</f>
        <v>4</v>
      </c>
      <c r="I47" s="18"/>
      <c r="M47" s="364"/>
      <c r="N47" s="337"/>
    </row>
    <row r="48" spans="1:14" x14ac:dyDescent="0.25">
      <c r="A48" s="20" t="s">
        <v>156</v>
      </c>
      <c r="B48" s="45"/>
      <c r="C48" s="45"/>
      <c r="D48" s="45"/>
      <c r="E48" s="45"/>
      <c r="F48" s="13"/>
      <c r="G48" s="13"/>
      <c r="H48" s="15">
        <f>SUM(H40:H47)</f>
        <v>25</v>
      </c>
      <c r="I48" s="15"/>
      <c r="M48" s="364"/>
      <c r="N48" s="337"/>
    </row>
    <row r="49" spans="1:14" x14ac:dyDescent="0.25">
      <c r="F49" s="42"/>
      <c r="G49" s="42"/>
      <c r="H49" s="42"/>
      <c r="M49" s="364"/>
      <c r="N49" s="335"/>
    </row>
    <row r="50" spans="1:14" x14ac:dyDescent="0.25">
      <c r="A50" s="19"/>
      <c r="B50" s="49" t="s">
        <v>134</v>
      </c>
      <c r="C50" s="249"/>
      <c r="D50" s="22"/>
      <c r="E50" s="250"/>
      <c r="F50" s="740" t="s">
        <v>135</v>
      </c>
      <c r="G50" s="741"/>
      <c r="H50" s="19" t="s">
        <v>136</v>
      </c>
      <c r="I50" s="51"/>
    </row>
    <row r="51" spans="1:14" x14ac:dyDescent="0.25">
      <c r="A51" s="10" t="s">
        <v>137</v>
      </c>
      <c r="B51" s="42" t="s">
        <v>138</v>
      </c>
      <c r="C51" s="716" t="s">
        <v>139</v>
      </c>
      <c r="D51" s="717"/>
      <c r="E51" s="718"/>
      <c r="F51" s="717" t="s">
        <v>215</v>
      </c>
      <c r="G51" s="717"/>
      <c r="H51" s="10" t="s">
        <v>140</v>
      </c>
      <c r="I51" s="50" t="s">
        <v>141</v>
      </c>
    </row>
    <row r="52" spans="1:14" x14ac:dyDescent="0.25">
      <c r="A52" s="12"/>
      <c r="B52" s="12" t="s">
        <v>157</v>
      </c>
      <c r="C52" s="11"/>
      <c r="D52" s="13"/>
      <c r="E52" s="251"/>
      <c r="F52" s="15" t="s">
        <v>143</v>
      </c>
      <c r="G52" s="14" t="s">
        <v>144</v>
      </c>
      <c r="H52" s="12" t="s">
        <v>145</v>
      </c>
      <c r="I52" s="12"/>
    </row>
    <row r="53" spans="1:14" x14ac:dyDescent="0.25">
      <c r="A53" s="16" t="s">
        <v>172</v>
      </c>
      <c r="B53" s="253"/>
      <c r="C53" s="253"/>
      <c r="D53" s="253"/>
      <c r="E53" s="253"/>
      <c r="F53" s="253"/>
      <c r="G53" s="253"/>
      <c r="H53" s="253"/>
      <c r="I53" s="254"/>
    </row>
    <row r="54" spans="1:14" x14ac:dyDescent="0.25">
      <c r="A54" s="15">
        <v>1</v>
      </c>
      <c r="B54" s="15" t="s">
        <v>165</v>
      </c>
      <c r="C54" s="46" t="str">
        <f>'Plan VIII'!B43</f>
        <v>Język obcy 3)</v>
      </c>
      <c r="D54" s="47"/>
      <c r="E54" s="48"/>
      <c r="F54" s="15"/>
      <c r="G54" s="15">
        <f>SUM('Plan VIII'!Y43:AA43)</f>
        <v>16</v>
      </c>
      <c r="H54" s="15">
        <f>'ECTS roboczy aktualny'!D43</f>
        <v>1</v>
      </c>
      <c r="I54" s="18"/>
      <c r="N54" s="336"/>
    </row>
    <row r="55" spans="1:14" x14ac:dyDescent="0.25">
      <c r="A55" s="15">
        <v>2</v>
      </c>
      <c r="B55" s="15" t="s">
        <v>162</v>
      </c>
      <c r="C55" s="46" t="str">
        <f>'Plan VIII'!B138</f>
        <v>Metody komputerowe II</v>
      </c>
      <c r="D55" s="47"/>
      <c r="E55" s="48"/>
      <c r="F55" s="15"/>
      <c r="G55" s="15">
        <f>SUM('Plan VIII'!Y138:AA138)</f>
        <v>16</v>
      </c>
      <c r="H55" s="15">
        <f>'ECTS roboczy aktualny'!D39</f>
        <v>2</v>
      </c>
      <c r="I55" s="18"/>
      <c r="N55" s="337"/>
    </row>
    <row r="56" spans="1:14" x14ac:dyDescent="0.25">
      <c r="A56" s="15">
        <v>3</v>
      </c>
      <c r="B56" s="15" t="s">
        <v>169</v>
      </c>
      <c r="C56" s="46" t="str">
        <f>'Plan VIII'!B144</f>
        <v>Mechanika budowli</v>
      </c>
      <c r="D56" s="47"/>
      <c r="E56" s="48"/>
      <c r="F56" s="15">
        <f>'Plan VIII'!X144</f>
        <v>16</v>
      </c>
      <c r="G56" s="15">
        <f>SUM('Plan VIII'!Y144:AA144)</f>
        <v>24</v>
      </c>
      <c r="H56" s="15">
        <f>'ECTS roboczy aktualny'!D34</f>
        <v>6</v>
      </c>
      <c r="I56" s="18"/>
      <c r="N56" s="337"/>
    </row>
    <row r="57" spans="1:14" x14ac:dyDescent="0.25">
      <c r="A57" s="15">
        <v>4</v>
      </c>
      <c r="B57" s="15" t="s">
        <v>170</v>
      </c>
      <c r="C57" s="46" t="str">
        <f>'Plan VIII'!B145</f>
        <v>Budownictwo ogólne</v>
      </c>
      <c r="D57" s="47"/>
      <c r="E57" s="48"/>
      <c r="F57" s="15">
        <f>'Plan VIII'!X145</f>
        <v>16</v>
      </c>
      <c r="G57" s="15">
        <f>SUM('Plan VIII'!Y145:AA145)</f>
        <v>8</v>
      </c>
      <c r="H57" s="15">
        <f>'ECTS roboczy aktualny'!D35</f>
        <v>4</v>
      </c>
      <c r="I57" s="18"/>
      <c r="M57" s="364"/>
      <c r="N57" s="337"/>
    </row>
    <row r="58" spans="1:14" x14ac:dyDescent="0.25">
      <c r="A58" s="15">
        <v>5</v>
      </c>
      <c r="B58" s="15" t="s">
        <v>173</v>
      </c>
      <c r="C58" s="249" t="s">
        <v>105</v>
      </c>
      <c r="D58" s="47"/>
      <c r="E58" s="48"/>
      <c r="F58" s="15">
        <f>'Plan VIII'!X146</f>
        <v>16</v>
      </c>
      <c r="G58" s="15">
        <f>SUM('Plan VIII'!Y146:AA146)</f>
        <v>16</v>
      </c>
      <c r="H58" s="15">
        <f>'ECTS roboczy aktualny'!D36</f>
        <v>6</v>
      </c>
      <c r="I58" s="18"/>
      <c r="M58" s="364"/>
      <c r="N58" s="337"/>
    </row>
    <row r="59" spans="1:14" x14ac:dyDescent="0.25">
      <c r="A59" s="15">
        <v>6</v>
      </c>
      <c r="B59" s="15" t="s">
        <v>174</v>
      </c>
      <c r="C59" s="46" t="str">
        <f>'Plan VIII'!B150</f>
        <v>Konstrukcje betonowe - elementy</v>
      </c>
      <c r="D59" s="47"/>
      <c r="E59" s="48"/>
      <c r="F59" s="15">
        <f>'Plan VIII'!X150</f>
        <v>16</v>
      </c>
      <c r="G59" s="15">
        <f>SUM('Plan VIII'!Y150:AA150)</f>
        <v>8</v>
      </c>
      <c r="H59" s="15">
        <f>'ECTS roboczy aktualny'!D40</f>
        <v>3</v>
      </c>
      <c r="I59" s="18"/>
      <c r="M59" s="364"/>
      <c r="N59" s="337"/>
    </row>
    <row r="60" spans="1:14" x14ac:dyDescent="0.25">
      <c r="A60" s="15">
        <v>7</v>
      </c>
      <c r="B60" s="15" t="s">
        <v>333</v>
      </c>
      <c r="C60" s="46" t="str">
        <f>'Plan VIII'!B154</f>
        <v>Instalacje budowlane i OZE</v>
      </c>
      <c r="D60" s="47"/>
      <c r="E60" s="48"/>
      <c r="F60" s="15">
        <f>'Plan VIII'!X154</f>
        <v>16</v>
      </c>
      <c r="G60" s="13">
        <f>SUM('Plan VIII'!Y154:AA154)</f>
        <v>8</v>
      </c>
      <c r="H60" s="15">
        <f>'ECTS roboczy aktualny'!D41</f>
        <v>3</v>
      </c>
      <c r="I60" s="18"/>
      <c r="M60" s="364"/>
      <c r="N60" s="335"/>
    </row>
    <row r="61" spans="1:14" x14ac:dyDescent="0.25">
      <c r="A61" s="15">
        <v>8</v>
      </c>
      <c r="B61" s="15" t="s">
        <v>331</v>
      </c>
      <c r="C61" s="46" t="str">
        <f>'Plan VIII'!B158</f>
        <v>Hydraulika i hydrologia</v>
      </c>
      <c r="D61" s="47"/>
      <c r="E61" s="48"/>
      <c r="F61" s="15">
        <f>'Plan VIII'!X158</f>
        <v>8</v>
      </c>
      <c r="G61" s="13"/>
      <c r="H61" s="15">
        <f>'ECTS roboczy aktualny'!D37</f>
        <v>1</v>
      </c>
      <c r="I61" s="18"/>
      <c r="M61" s="364"/>
      <c r="N61" s="335"/>
    </row>
    <row r="62" spans="1:14" x14ac:dyDescent="0.25">
      <c r="A62" s="15">
        <v>9</v>
      </c>
      <c r="B62" s="15" t="s">
        <v>332</v>
      </c>
      <c r="C62" s="698" t="str">
        <f>'Plan VIII'!B165</f>
        <v>Praktyka zawodowa</v>
      </c>
      <c r="D62" s="699"/>
      <c r="E62" s="700"/>
      <c r="F62" s="15"/>
      <c r="G62" s="13"/>
      <c r="H62" s="15">
        <f>'ECTS roboczy aktualny'!D38</f>
        <v>3</v>
      </c>
      <c r="I62" s="15"/>
    </row>
    <row r="63" spans="1:14" x14ac:dyDescent="0.25">
      <c r="A63" s="20" t="s">
        <v>156</v>
      </c>
      <c r="B63" s="45"/>
      <c r="C63" s="45"/>
      <c r="D63" s="45"/>
      <c r="E63" s="45"/>
      <c r="F63" s="13"/>
      <c r="G63" s="13"/>
      <c r="H63" s="15">
        <f>SUM(H54:H62)</f>
        <v>29</v>
      </c>
      <c r="I63" s="18"/>
    </row>
    <row r="64" spans="1:14" x14ac:dyDescent="0.25">
      <c r="C64" s="739"/>
      <c r="D64" s="739"/>
      <c r="E64" s="739"/>
      <c r="F64" s="739"/>
      <c r="G64" s="739"/>
      <c r="H64" s="739"/>
      <c r="I64" s="739"/>
    </row>
    <row r="65" spans="1:14" x14ac:dyDescent="0.25">
      <c r="A65" s="19"/>
      <c r="B65" s="49" t="s">
        <v>134</v>
      </c>
      <c r="C65" s="249"/>
      <c r="D65" s="22"/>
      <c r="E65" s="250"/>
      <c r="F65" s="715" t="s">
        <v>135</v>
      </c>
      <c r="G65" s="715"/>
      <c r="H65" s="19" t="s">
        <v>136</v>
      </c>
      <c r="I65" s="51"/>
    </row>
    <row r="66" spans="1:14" x14ac:dyDescent="0.25">
      <c r="A66" s="10" t="s">
        <v>137</v>
      </c>
      <c r="B66" s="42" t="s">
        <v>138</v>
      </c>
      <c r="C66" s="716" t="s">
        <v>139</v>
      </c>
      <c r="D66" s="717"/>
      <c r="E66" s="718"/>
      <c r="F66" s="717" t="s">
        <v>215</v>
      </c>
      <c r="G66" s="717"/>
      <c r="H66" s="10" t="s">
        <v>140</v>
      </c>
      <c r="I66" s="50" t="s">
        <v>141</v>
      </c>
    </row>
    <row r="67" spans="1:14" ht="16.05" customHeight="1" x14ac:dyDescent="0.25">
      <c r="A67" s="12"/>
      <c r="B67" s="12" t="s">
        <v>157</v>
      </c>
      <c r="C67" s="11"/>
      <c r="D67" s="13"/>
      <c r="E67" s="251"/>
      <c r="F67" s="252" t="s">
        <v>143</v>
      </c>
      <c r="G67" s="14" t="s">
        <v>144</v>
      </c>
      <c r="H67" s="12" t="s">
        <v>145</v>
      </c>
      <c r="I67" s="12"/>
    </row>
    <row r="68" spans="1:14" x14ac:dyDescent="0.25">
      <c r="A68" s="16" t="s">
        <v>177</v>
      </c>
      <c r="B68" s="253"/>
      <c r="C68" s="253"/>
      <c r="D68" s="253"/>
      <c r="E68" s="253"/>
      <c r="F68" s="253"/>
      <c r="G68" s="253"/>
      <c r="H68" s="253"/>
      <c r="I68" s="254"/>
      <c r="N68" s="336"/>
    </row>
    <row r="69" spans="1:14" x14ac:dyDescent="0.25">
      <c r="A69" s="15">
        <v>1</v>
      </c>
      <c r="B69" s="15" t="s">
        <v>165</v>
      </c>
      <c r="C69" s="46" t="str">
        <f>'Plan VIII'!B43</f>
        <v>Język obcy 3)</v>
      </c>
      <c r="D69" s="47"/>
      <c r="E69" s="48"/>
      <c r="F69" s="15"/>
      <c r="G69" s="15">
        <f>SUM('Plan VIII'!AC43:AE43)</f>
        <v>16</v>
      </c>
      <c r="H69" s="15">
        <f>'ECTS roboczy aktualny'!D52</f>
        <v>1</v>
      </c>
      <c r="I69" s="18"/>
      <c r="N69" s="337"/>
    </row>
    <row r="70" spans="1:14" x14ac:dyDescent="0.25">
      <c r="A70" s="15">
        <v>2</v>
      </c>
      <c r="B70" s="15" t="s">
        <v>338</v>
      </c>
      <c r="C70" s="256" t="str">
        <f>'Plan VIII'!B139</f>
        <v>Podstawy BIM</v>
      </c>
      <c r="D70" s="257"/>
      <c r="E70" s="258"/>
      <c r="F70" s="15">
        <f>'Plan VIII'!AB139</f>
        <v>8</v>
      </c>
      <c r="G70" s="15">
        <f>SUM('Plan VIII'!AC139:AE139)</f>
        <v>16</v>
      </c>
      <c r="H70" s="15">
        <f>'ECTS roboczy aktualny'!D49</f>
        <v>2</v>
      </c>
      <c r="I70" s="18"/>
      <c r="N70" s="337"/>
    </row>
    <row r="71" spans="1:14" x14ac:dyDescent="0.25">
      <c r="A71" s="15">
        <v>3</v>
      </c>
      <c r="B71" s="15" t="s">
        <v>169</v>
      </c>
      <c r="C71" s="695" t="str">
        <f>'Plan VIII'!B144</f>
        <v>Mechanika budowli</v>
      </c>
      <c r="D71" s="696"/>
      <c r="E71" s="736"/>
      <c r="F71" s="15">
        <f>'Plan VIII'!AB144</f>
        <v>8</v>
      </c>
      <c r="G71" s="15">
        <f>SUM('Plan VIII'!AC144:AE144)</f>
        <v>16</v>
      </c>
      <c r="H71" s="15">
        <f>'ECTS roboczy aktualny'!D44</f>
        <v>4</v>
      </c>
      <c r="I71" s="18"/>
      <c r="M71" s="364"/>
      <c r="N71" s="337"/>
    </row>
    <row r="72" spans="1:14" x14ac:dyDescent="0.25">
      <c r="A72" s="15">
        <v>4</v>
      </c>
      <c r="B72" s="15" t="s">
        <v>334</v>
      </c>
      <c r="C72" s="46" t="str">
        <f>'Plan VIII'!B147</f>
        <v>Fundamentowanie</v>
      </c>
      <c r="D72" s="47"/>
      <c r="E72" s="48"/>
      <c r="F72" s="15">
        <f>'Plan VIII'!AB147</f>
        <v>8</v>
      </c>
      <c r="G72" s="15">
        <f>SUM('Plan VIII'!AC147:AE147)</f>
        <v>16</v>
      </c>
      <c r="H72" s="15">
        <f>'ECTS roboczy aktualny'!D45</f>
        <v>4</v>
      </c>
      <c r="I72" s="18"/>
      <c r="M72" s="364"/>
      <c r="N72" s="337"/>
    </row>
    <row r="73" spans="1:14" x14ac:dyDescent="0.25">
      <c r="A73" s="15">
        <v>5</v>
      </c>
      <c r="B73" s="15" t="s">
        <v>176</v>
      </c>
      <c r="C73" s="20" t="str">
        <f>'Plan VIII'!B152</f>
        <v>Konstrukcje metalowe - podstawy</v>
      </c>
      <c r="D73" s="45"/>
      <c r="E73" s="259"/>
      <c r="F73" s="15">
        <f>'Plan VIII'!AB152</f>
        <v>16</v>
      </c>
      <c r="G73" s="15">
        <f>SUM('Plan VIII'!AC152:AE152)</f>
        <v>8</v>
      </c>
      <c r="H73" s="15">
        <f>'ECTS roboczy aktualny'!D50</f>
        <v>2</v>
      </c>
      <c r="I73" s="18"/>
      <c r="M73" s="364"/>
      <c r="N73" s="337"/>
    </row>
    <row r="74" spans="1:14" ht="30.6" x14ac:dyDescent="0.25">
      <c r="A74" s="359">
        <v>6</v>
      </c>
      <c r="B74" s="369" t="s">
        <v>335</v>
      </c>
      <c r="C74" s="366" t="str">
        <f>'Plan VIII'!B206</f>
        <v>Planowanie i projektowanie drogowej infrastruktury miejskiej</v>
      </c>
      <c r="D74" s="737" t="str">
        <f>'Plan VIII'!C206</f>
        <v>Planowanie i projektowanie drogowej infrastruktury zamiejskiej</v>
      </c>
      <c r="E74" s="737"/>
      <c r="F74" s="359">
        <f>'Plan VIII'!AB206</f>
        <v>8</v>
      </c>
      <c r="G74" s="359">
        <f>SUM('Plan VIII'!AC206:AE206)</f>
        <v>8</v>
      </c>
      <c r="H74" s="359">
        <f>'ECTS roboczy aktualny'!D46</f>
        <v>3</v>
      </c>
      <c r="I74" s="18"/>
      <c r="M74" s="364"/>
      <c r="N74" s="335"/>
    </row>
    <row r="75" spans="1:14" ht="30.6" x14ac:dyDescent="0.25">
      <c r="A75" s="359">
        <v>7</v>
      </c>
      <c r="B75" s="369" t="s">
        <v>336</v>
      </c>
      <c r="C75" s="367" t="str">
        <f>'Plan VIII'!B207</f>
        <v>Budowa i utrzymanie drogowej infrastuktury miejskiej</v>
      </c>
      <c r="D75" s="738" t="str">
        <f>'Plan VIII'!C207</f>
        <v>Budowa i utrzymanie drogowej infrastuktury zamiejskiej</v>
      </c>
      <c r="E75" s="738"/>
      <c r="F75" s="359">
        <f>'Plan VIII'!AB207</f>
        <v>8</v>
      </c>
      <c r="G75" s="359">
        <f>SUM('Plan VIII'!AC207:AE207)</f>
        <v>8</v>
      </c>
      <c r="H75" s="359">
        <f>'ECTS roboczy aktualny'!D47</f>
        <v>4</v>
      </c>
      <c r="I75" s="18"/>
      <c r="M75" s="364"/>
      <c r="N75" s="335"/>
    </row>
    <row r="76" spans="1:14" ht="21.6" x14ac:dyDescent="0.25">
      <c r="A76" s="359">
        <v>8</v>
      </c>
      <c r="B76" s="369" t="s">
        <v>337</v>
      </c>
      <c r="C76" s="368" t="str">
        <f>'Plan VIII'!B253</f>
        <v>Konstrukcje betonowe - obiekty</v>
      </c>
      <c r="D76" s="707" t="str">
        <f>'Plan VIII'!C253</f>
        <v>Konstrukcje betonowe  - hale</v>
      </c>
      <c r="E76" s="707"/>
      <c r="F76" s="359">
        <f>'Plan VIII'!AB253</f>
        <v>16</v>
      </c>
      <c r="G76" s="359">
        <f>SUM('Plan VIII'!AC253:AE253)</f>
        <v>16</v>
      </c>
      <c r="H76" s="359">
        <f>'ECTS roboczy aktualny'!D48</f>
        <v>5</v>
      </c>
      <c r="I76" s="18"/>
    </row>
    <row r="77" spans="1:14" x14ac:dyDescent="0.25">
      <c r="A77" s="708" t="s">
        <v>156</v>
      </c>
      <c r="B77" s="709"/>
      <c r="C77" s="709"/>
      <c r="D77" s="709"/>
      <c r="E77" s="709"/>
      <c r="F77" s="709"/>
      <c r="G77" s="710"/>
      <c r="H77" s="15">
        <f>SUM(H69:H76)</f>
        <v>25</v>
      </c>
      <c r="I77" s="15"/>
    </row>
    <row r="78" spans="1:14" x14ac:dyDescent="0.25">
      <c r="D78" s="9"/>
    </row>
    <row r="79" spans="1:14" x14ac:dyDescent="0.25">
      <c r="A79" s="19"/>
      <c r="B79" s="49" t="s">
        <v>134</v>
      </c>
      <c r="C79" s="249"/>
      <c r="D79" s="22"/>
      <c r="E79" s="250"/>
      <c r="F79" s="715" t="s">
        <v>135</v>
      </c>
      <c r="G79" s="715"/>
      <c r="H79" s="19" t="s">
        <v>136</v>
      </c>
      <c r="I79" s="51"/>
    </row>
    <row r="80" spans="1:14" x14ac:dyDescent="0.25">
      <c r="A80" s="10" t="s">
        <v>137</v>
      </c>
      <c r="B80" s="42" t="s">
        <v>138</v>
      </c>
      <c r="C80" s="716" t="s">
        <v>139</v>
      </c>
      <c r="D80" s="717"/>
      <c r="E80" s="718"/>
      <c r="F80" s="717" t="s">
        <v>215</v>
      </c>
      <c r="G80" s="717"/>
      <c r="H80" s="10" t="s">
        <v>140</v>
      </c>
      <c r="I80" s="50" t="s">
        <v>141</v>
      </c>
    </row>
    <row r="81" spans="1:14" x14ac:dyDescent="0.25">
      <c r="A81" s="12"/>
      <c r="B81" s="12" t="s">
        <v>157</v>
      </c>
      <c r="C81" s="11"/>
      <c r="D81" s="13"/>
      <c r="E81" s="251"/>
      <c r="F81" s="252" t="s">
        <v>143</v>
      </c>
      <c r="G81" s="14" t="s">
        <v>144</v>
      </c>
      <c r="H81" s="12" t="s">
        <v>145</v>
      </c>
      <c r="I81" s="251"/>
    </row>
    <row r="82" spans="1:14" x14ac:dyDescent="0.25">
      <c r="A82" s="16" t="s">
        <v>179</v>
      </c>
      <c r="B82" s="253"/>
      <c r="C82" s="253"/>
      <c r="D82" s="253"/>
      <c r="E82" s="253"/>
      <c r="F82" s="253"/>
      <c r="G82" s="253"/>
      <c r="H82" s="253"/>
      <c r="I82" s="254"/>
    </row>
    <row r="83" spans="1:14" x14ac:dyDescent="0.25">
      <c r="A83" s="359">
        <v>1</v>
      </c>
      <c r="B83" s="359" t="s">
        <v>165</v>
      </c>
      <c r="C83" s="46" t="str">
        <f>'Plan VIII'!B43</f>
        <v>Język obcy 3)</v>
      </c>
      <c r="D83" s="47"/>
      <c r="E83" s="48"/>
      <c r="F83" s="359"/>
      <c r="G83" s="359">
        <f>SUM('Plan VIII'!AG43:AI43)</f>
        <v>24</v>
      </c>
      <c r="H83" s="359">
        <f>'ECTS roboczy aktualny'!D52</f>
        <v>1</v>
      </c>
      <c r="I83" s="18"/>
      <c r="N83" s="336"/>
    </row>
    <row r="84" spans="1:14" x14ac:dyDescent="0.25">
      <c r="A84" s="359">
        <v>2</v>
      </c>
      <c r="B84" s="359" t="s">
        <v>288</v>
      </c>
      <c r="C84" s="698" t="str">
        <f>'Plan VIII'!B47</f>
        <v>Podstawy przedsiębiorczości</v>
      </c>
      <c r="D84" s="699"/>
      <c r="E84" s="700"/>
      <c r="F84" s="359">
        <f>'Plan VIII'!AF47</f>
        <v>16</v>
      </c>
      <c r="G84" s="359"/>
      <c r="H84" s="359">
        <f>'ECTS roboczy aktualny'!D53</f>
        <v>1</v>
      </c>
      <c r="I84" s="18"/>
      <c r="N84" s="337"/>
    </row>
    <row r="85" spans="1:14" x14ac:dyDescent="0.25">
      <c r="A85" s="359">
        <v>3</v>
      </c>
      <c r="B85" s="359" t="s">
        <v>347</v>
      </c>
      <c r="C85" s="698" t="str">
        <f>'Plan VIII'!B153</f>
        <v>Konstrukcje metalowe - elementy</v>
      </c>
      <c r="D85" s="699"/>
      <c r="E85" s="700"/>
      <c r="F85" s="359">
        <f>'Plan VIII'!AF153</f>
        <v>16</v>
      </c>
      <c r="G85" s="359">
        <f>SUM('Plan VIII'!AG153:AI153)</f>
        <v>8</v>
      </c>
      <c r="H85" s="359">
        <f>'ECTS roboczy aktualny'!D62</f>
        <v>3</v>
      </c>
      <c r="I85" s="18"/>
      <c r="N85" s="337"/>
    </row>
    <row r="86" spans="1:14" x14ac:dyDescent="0.25">
      <c r="A86" s="359">
        <v>4</v>
      </c>
      <c r="B86" s="359" t="s">
        <v>346</v>
      </c>
      <c r="C86" s="698" t="str">
        <f>'Plan VIII'!B159</f>
        <v>Technologia robót budowlanych</v>
      </c>
      <c r="D86" s="699"/>
      <c r="E86" s="700"/>
      <c r="F86" s="359">
        <f>'Plan VIII'!AF159</f>
        <v>16</v>
      </c>
      <c r="G86" s="359">
        <f>SUM('Plan VIII'!AG159:AI159)</f>
        <v>16</v>
      </c>
      <c r="H86" s="359">
        <f>'ECTS roboczy aktualny'!D61</f>
        <v>4</v>
      </c>
      <c r="I86" s="18"/>
      <c r="M86" s="364"/>
      <c r="N86" s="337"/>
    </row>
    <row r="87" spans="1:14" x14ac:dyDescent="0.25">
      <c r="A87" s="359">
        <v>5</v>
      </c>
      <c r="B87" s="360" t="s">
        <v>339</v>
      </c>
      <c r="C87" s="260" t="str">
        <f>'Plan VIII'!B161</f>
        <v>Podstawy kierowania procesem inwestycyjnym</v>
      </c>
      <c r="D87" s="261"/>
      <c r="E87" s="262"/>
      <c r="F87" s="358">
        <f>'Plan VIII'!AF161</f>
        <v>8</v>
      </c>
      <c r="G87" s="358"/>
      <c r="H87" s="360">
        <f>'ECTS roboczy aktualny'!D54</f>
        <v>1</v>
      </c>
      <c r="I87" s="362"/>
      <c r="M87" s="364"/>
      <c r="N87" s="337"/>
    </row>
    <row r="88" spans="1:14" ht="14.25" customHeight="1" x14ac:dyDescent="0.25">
      <c r="A88" s="359">
        <v>6</v>
      </c>
      <c r="B88" s="359" t="s">
        <v>340</v>
      </c>
      <c r="C88" s="689" t="str">
        <f>'Plan VIII'!B164</f>
        <v>Ekonomika budownictwa</v>
      </c>
      <c r="D88" s="690"/>
      <c r="E88" s="691"/>
      <c r="F88" s="359">
        <f>'Plan VIII'!AF164</f>
        <v>8</v>
      </c>
      <c r="G88" s="359"/>
      <c r="H88" s="359">
        <f>'ECTS roboczy aktualny'!D55</f>
        <v>1</v>
      </c>
      <c r="I88" s="18"/>
      <c r="M88" s="364"/>
      <c r="N88" s="337"/>
    </row>
    <row r="89" spans="1:14" ht="34.5" customHeight="1" x14ac:dyDescent="0.25">
      <c r="A89" s="359">
        <v>8</v>
      </c>
      <c r="B89" s="374" t="s">
        <v>342</v>
      </c>
      <c r="C89" s="264" t="str">
        <f>'Plan VIII'!B208</f>
        <v>Organizacja i zarządzanie drogami i ruchem drogowym w miastach</v>
      </c>
      <c r="D89" s="733" t="str">
        <f>'Plan VIII'!C208</f>
        <v>Organizacja i zarządzanie drogami i ruchem drogowym na drogach zamiejskich</v>
      </c>
      <c r="E89" s="734"/>
      <c r="F89" s="359">
        <f>'Plan VIII'!AF208</f>
        <v>8</v>
      </c>
      <c r="G89" s="359">
        <f>SUM('Plan VIII'!AG208:AI208)</f>
        <v>16</v>
      </c>
      <c r="H89" s="359">
        <f>'ECTS roboczy aktualny'!D57</f>
        <v>2</v>
      </c>
      <c r="I89" s="18"/>
      <c r="M89" s="364"/>
      <c r="N89" s="337"/>
    </row>
    <row r="90" spans="1:14" ht="25.5" customHeight="1" x14ac:dyDescent="0.25">
      <c r="A90" s="359">
        <v>9</v>
      </c>
      <c r="B90" s="374" t="s">
        <v>343</v>
      </c>
      <c r="C90" s="371" t="str">
        <f>'Plan VIII'!B250</f>
        <v>Fundamentowanie II</v>
      </c>
      <c r="D90" s="704" t="str">
        <f>'Plan VIII'!C250</f>
        <v>Inżynieria geotechniczna</v>
      </c>
      <c r="E90" s="706"/>
      <c r="F90" s="359">
        <f>'Plan VIII'!AF250</f>
        <v>8</v>
      </c>
      <c r="G90" s="359">
        <f>SUM('Plan VIII'!AG250:AI250)</f>
        <v>8</v>
      </c>
      <c r="H90" s="359">
        <f>'ECTS roboczy aktualny'!D58</f>
        <v>3</v>
      </c>
      <c r="I90" s="40"/>
      <c r="M90" s="364"/>
      <c r="N90" s="335"/>
    </row>
    <row r="91" spans="1:14" s="350" customFormat="1" x14ac:dyDescent="0.25">
      <c r="A91" s="359">
        <v>10</v>
      </c>
      <c r="B91" s="374" t="s">
        <v>344</v>
      </c>
      <c r="C91" s="270" t="str">
        <f>'Plan VIII'!B251</f>
        <v>Pomiary inżynierskie</v>
      </c>
      <c r="D91" s="735" t="str">
        <f>'Plan VIII'!C251</f>
        <v>Geodezja inżynieryjna</v>
      </c>
      <c r="E91" s="735"/>
      <c r="F91" s="359">
        <f>'Plan VIII'!AF251</f>
        <v>8</v>
      </c>
      <c r="G91" s="359">
        <f>SUM('Plan VIII'!AG251:AI251)</f>
        <v>8</v>
      </c>
      <c r="H91" s="359">
        <f>'ECTS roboczy aktualny'!D59</f>
        <v>2</v>
      </c>
      <c r="I91" s="40"/>
      <c r="M91" s="364"/>
      <c r="N91" s="335"/>
    </row>
    <row r="92" spans="1:14" s="350" customFormat="1" ht="20.399999999999999" x14ac:dyDescent="0.25">
      <c r="A92" s="359">
        <v>11</v>
      </c>
      <c r="B92" s="374" t="s">
        <v>348</v>
      </c>
      <c r="C92" s="372" t="str">
        <f>'Plan VIII'!B252</f>
        <v xml:space="preserve">Eksploatacja obiektów budowlanych </v>
      </c>
      <c r="D92" s="711" t="str">
        <f>'Plan VIII'!C252</f>
        <v>Utrzymanie obiektów budowlanych</v>
      </c>
      <c r="E92" s="711"/>
      <c r="F92" s="357">
        <f>'Plan VIII'!AF252</f>
        <v>8</v>
      </c>
      <c r="G92" s="357"/>
      <c r="H92" s="357">
        <f>'ECTS roboczy aktualny'!D63</f>
        <v>2</v>
      </c>
      <c r="I92" s="363"/>
      <c r="M92" s="364"/>
      <c r="N92" s="335"/>
    </row>
    <row r="93" spans="1:14" s="350" customFormat="1" ht="24" customHeight="1" x14ac:dyDescent="0.25">
      <c r="A93" s="359">
        <v>12</v>
      </c>
      <c r="B93" s="374" t="s">
        <v>345</v>
      </c>
      <c r="C93" s="372" t="str">
        <f>'Plan VIII'!B255</f>
        <v>Budownictwo drewniane</v>
      </c>
      <c r="D93" s="711" t="str">
        <f>'Plan VIII'!C255</f>
        <v>Szkieletowe konstrukcje drewniane</v>
      </c>
      <c r="E93" s="711"/>
      <c r="F93" s="357">
        <f>'Plan VIII'!AF255</f>
        <v>8</v>
      </c>
      <c r="G93" s="357">
        <f>SUM('Plan VIII'!AK254:AM254)</f>
        <v>16</v>
      </c>
      <c r="H93" s="357">
        <f>'ECTS roboczy aktualny'!D60</f>
        <v>3</v>
      </c>
      <c r="I93" s="363"/>
      <c r="M93" s="364"/>
      <c r="N93" s="335"/>
    </row>
    <row r="94" spans="1:14" x14ac:dyDescent="0.25">
      <c r="A94" s="359"/>
      <c r="B94" s="265" t="s">
        <v>341</v>
      </c>
      <c r="C94" s="701" t="s">
        <v>289</v>
      </c>
      <c r="D94" s="702"/>
      <c r="E94" s="703"/>
      <c r="F94" s="359"/>
      <c r="G94" s="359"/>
      <c r="H94" s="357">
        <f>'ECTS roboczy aktualny'!D56</f>
        <v>2</v>
      </c>
      <c r="I94" s="266"/>
      <c r="M94" s="364"/>
      <c r="N94" s="335"/>
    </row>
    <row r="95" spans="1:14" x14ac:dyDescent="0.25">
      <c r="A95" s="698" t="s">
        <v>156</v>
      </c>
      <c r="B95" s="699"/>
      <c r="C95" s="699"/>
      <c r="D95" s="699"/>
      <c r="E95" s="699"/>
      <c r="F95" s="699"/>
      <c r="G95" s="700"/>
      <c r="H95" s="15">
        <f>SUM(H83:H94)</f>
        <v>25</v>
      </c>
      <c r="I95" s="15"/>
    </row>
    <row r="96" spans="1:14" ht="10.050000000000001" customHeight="1" x14ac:dyDescent="0.25">
      <c r="F96" s="42"/>
      <c r="G96" s="42"/>
      <c r="H96" s="42"/>
    </row>
    <row r="97" spans="1:14" x14ac:dyDescent="0.25">
      <c r="A97" s="714" t="s">
        <v>200</v>
      </c>
      <c r="B97" s="714"/>
      <c r="C97" s="714"/>
      <c r="D97" s="714"/>
      <c r="E97" s="714"/>
      <c r="F97" s="714"/>
      <c r="G97" s="714"/>
    </row>
    <row r="98" spans="1:14" x14ac:dyDescent="0.25">
      <c r="A98" s="19"/>
      <c r="B98" s="49" t="s">
        <v>134</v>
      </c>
      <c r="C98" s="249"/>
      <c r="D98" s="22"/>
      <c r="E98" s="250"/>
      <c r="F98" s="715" t="s">
        <v>135</v>
      </c>
      <c r="G98" s="715"/>
      <c r="H98" s="19" t="s">
        <v>136</v>
      </c>
      <c r="I98" s="51"/>
    </row>
    <row r="99" spans="1:14" x14ac:dyDescent="0.25">
      <c r="A99" s="10" t="s">
        <v>137</v>
      </c>
      <c r="B99" s="42" t="s">
        <v>138</v>
      </c>
      <c r="C99" s="716" t="s">
        <v>139</v>
      </c>
      <c r="D99" s="717"/>
      <c r="E99" s="718"/>
      <c r="F99" s="717" t="s">
        <v>215</v>
      </c>
      <c r="G99" s="717"/>
      <c r="H99" s="10" t="s">
        <v>140</v>
      </c>
      <c r="I99" s="50" t="s">
        <v>141</v>
      </c>
    </row>
    <row r="100" spans="1:14" x14ac:dyDescent="0.25">
      <c r="A100" s="12"/>
      <c r="B100" s="12" t="s">
        <v>157</v>
      </c>
      <c r="C100" s="11"/>
      <c r="D100" s="13"/>
      <c r="E100" s="251"/>
      <c r="F100" s="252" t="s">
        <v>143</v>
      </c>
      <c r="G100" s="14" t="s">
        <v>144</v>
      </c>
      <c r="H100" s="12" t="s">
        <v>145</v>
      </c>
      <c r="I100" s="12"/>
    </row>
    <row r="101" spans="1:14" x14ac:dyDescent="0.25">
      <c r="A101" s="16" t="s">
        <v>180</v>
      </c>
      <c r="B101" s="253"/>
      <c r="C101" s="253"/>
      <c r="D101" s="253"/>
      <c r="E101" s="253"/>
      <c r="F101" s="253"/>
      <c r="G101" s="253"/>
      <c r="H101" s="253"/>
      <c r="I101" s="254"/>
    </row>
    <row r="102" spans="1:14" x14ac:dyDescent="0.25">
      <c r="A102" s="359">
        <v>1</v>
      </c>
      <c r="B102" s="370" t="s">
        <v>353</v>
      </c>
      <c r="C102" s="695" t="str">
        <f>'Plan VIII'!B143</f>
        <v>Wytrzymałość materiałów II</v>
      </c>
      <c r="D102" s="696"/>
      <c r="E102" s="697"/>
      <c r="F102" s="359">
        <f>'Plan VIII'!AJ143</f>
        <v>16</v>
      </c>
      <c r="G102" s="359">
        <f>SUM('Plan VIII'!AK143:AM143)</f>
        <v>8</v>
      </c>
      <c r="H102" s="359">
        <f>'ECTS roboczy aktualny'!D72</f>
        <v>2</v>
      </c>
      <c r="I102" s="362"/>
      <c r="N102" s="336"/>
    </row>
    <row r="103" spans="1:14" ht="12.75" customHeight="1" x14ac:dyDescent="0.25">
      <c r="A103" s="359">
        <v>2</v>
      </c>
      <c r="B103" s="370" t="s">
        <v>175</v>
      </c>
      <c r="C103" s="695" t="str">
        <f>'Plan VIII'!B151</f>
        <v>Prefabrykacja w budownictwie</v>
      </c>
      <c r="D103" s="696"/>
      <c r="E103" s="697"/>
      <c r="F103" s="359">
        <f>'Plan VIII'!AJ151</f>
        <v>8</v>
      </c>
      <c r="G103" s="359">
        <f>SUM('Plan VIII'!AK151:AM151)</f>
        <v>8</v>
      </c>
      <c r="H103" s="359">
        <f>'ECTS roboczy aktualny'!D74</f>
        <v>2</v>
      </c>
      <c r="I103" s="362"/>
      <c r="M103" s="364"/>
      <c r="N103" s="337"/>
    </row>
    <row r="104" spans="1:14" ht="12.75" customHeight="1" x14ac:dyDescent="0.25">
      <c r="A104" s="359">
        <v>3</v>
      </c>
      <c r="B104" s="370" t="s">
        <v>351</v>
      </c>
      <c r="C104" s="686" t="str">
        <f>'Plan VIII'!B157</f>
        <v>Elementy charakterystyki energetycznej budynków</v>
      </c>
      <c r="D104" s="687"/>
      <c r="E104" s="688"/>
      <c r="F104" s="359">
        <f>'Plan VIII'!AJ157</f>
        <v>8</v>
      </c>
      <c r="G104" s="359">
        <f>SUM('Plan VIII'!AK157:AM157)</f>
        <v>8</v>
      </c>
      <c r="H104" s="359">
        <f>'ECTS roboczy aktualny'!D70</f>
        <v>2</v>
      </c>
      <c r="I104" s="362"/>
      <c r="M104" s="364"/>
      <c r="N104" s="335"/>
    </row>
    <row r="105" spans="1:14" ht="12.75" customHeight="1" x14ac:dyDescent="0.25">
      <c r="A105" s="359">
        <v>4</v>
      </c>
      <c r="B105" s="370" t="s">
        <v>350</v>
      </c>
      <c r="C105" s="689" t="str">
        <f>'Plan VIII'!B160</f>
        <v>Organizacja robót budowlanych</v>
      </c>
      <c r="D105" s="690"/>
      <c r="E105" s="691"/>
      <c r="F105" s="359">
        <f>'Plan VIII'!AJ160</f>
        <v>16</v>
      </c>
      <c r="G105" s="359">
        <f>SUM('Plan VIII'!AK160:AM160)</f>
        <v>16</v>
      </c>
      <c r="H105" s="359">
        <f>'ECTS roboczy aktualny'!D69</f>
        <v>4</v>
      </c>
      <c r="I105" s="362"/>
      <c r="M105" s="364"/>
      <c r="N105" s="335"/>
    </row>
    <row r="106" spans="1:14" ht="25.5" customHeight="1" x14ac:dyDescent="0.25">
      <c r="A106" s="359">
        <v>5</v>
      </c>
      <c r="B106" s="370" t="s">
        <v>355</v>
      </c>
      <c r="C106" s="692" t="str">
        <f>'Plan VIII'!B162</f>
        <v>Procedury projektowania i realizacji obiektów budowlanych</v>
      </c>
      <c r="D106" s="693"/>
      <c r="E106" s="694"/>
      <c r="F106" s="359">
        <f>'Plan VIII'!AJ162</f>
        <v>8</v>
      </c>
      <c r="G106" s="359"/>
      <c r="H106" s="359">
        <f>'ECTS roboczy aktualny'!D75</f>
        <v>1</v>
      </c>
      <c r="I106" s="362"/>
      <c r="M106" s="364"/>
      <c r="N106" s="335"/>
    </row>
    <row r="107" spans="1:14" ht="12.75" customHeight="1" x14ac:dyDescent="0.25">
      <c r="A107" s="359">
        <v>6</v>
      </c>
      <c r="B107" s="370" t="s">
        <v>352</v>
      </c>
      <c r="C107" s="695" t="str">
        <f>'Plan VIII'!B163</f>
        <v>Kosztorysowanie w budownictwie</v>
      </c>
      <c r="D107" s="696"/>
      <c r="E107" s="697"/>
      <c r="F107" s="359"/>
      <c r="G107" s="359">
        <f>SUM('Plan VIII'!AK163:AM163)</f>
        <v>8</v>
      </c>
      <c r="H107" s="359">
        <f>'ECTS roboczy aktualny'!D71</f>
        <v>1</v>
      </c>
      <c r="I107" s="362"/>
    </row>
    <row r="108" spans="1:14" ht="24" customHeight="1" x14ac:dyDescent="0.25">
      <c r="A108" s="359">
        <v>7</v>
      </c>
      <c r="B108" s="373" t="s">
        <v>349</v>
      </c>
      <c r="C108" s="376" t="str">
        <f>'Plan VIII'!B209</f>
        <v>Inżynieria drogowego ruchu miejskiego</v>
      </c>
      <c r="D108" s="712" t="str">
        <f>'Plan VIII'!C209</f>
        <v>Inżynieria drogowego ruchu zamiejskiego</v>
      </c>
      <c r="E108" s="713"/>
      <c r="F108" s="359">
        <f>'Plan VIII'!AJ209</f>
        <v>8</v>
      </c>
      <c r="G108" s="359">
        <f>SUM('Plan VIII'!AK209:AM209)</f>
        <v>8</v>
      </c>
      <c r="H108" s="359">
        <f>'ECTS roboczy aktualny'!D65</f>
        <v>2</v>
      </c>
      <c r="I108" s="362"/>
    </row>
    <row r="109" spans="1:14" ht="23.25" customHeight="1" x14ac:dyDescent="0.25">
      <c r="A109" s="359">
        <v>8</v>
      </c>
      <c r="B109" s="374" t="s">
        <v>354</v>
      </c>
      <c r="C109" s="361" t="str">
        <f>'Plan VIII'!B254</f>
        <v>Konstrukcje metalowe - obiekty</v>
      </c>
      <c r="D109" s="712" t="str">
        <f>'Plan VIII'!C254</f>
        <v>Kubaturowe konstrukcje stalowe</v>
      </c>
      <c r="E109" s="713"/>
      <c r="F109" s="359">
        <f>'Plan VIII'!AJ254</f>
        <v>16</v>
      </c>
      <c r="G109" s="359">
        <f>SUM('Plan VIII'!AK254:AM254)</f>
        <v>16</v>
      </c>
      <c r="H109" s="359">
        <f>'ECTS roboczy aktualny'!D73</f>
        <v>3</v>
      </c>
      <c r="I109" s="15"/>
      <c r="M109" s="732"/>
      <c r="N109" s="732"/>
    </row>
    <row r="110" spans="1:14" ht="24.75" customHeight="1" x14ac:dyDescent="0.25">
      <c r="A110" s="359">
        <v>9</v>
      </c>
      <c r="B110" s="359" t="s">
        <v>290</v>
      </c>
      <c r="C110" s="686" t="s">
        <v>127</v>
      </c>
      <c r="D110" s="687"/>
      <c r="E110" s="688"/>
      <c r="F110" s="359">
        <f>'Plan VIII'!AJ294</f>
        <v>8</v>
      </c>
      <c r="G110" s="359">
        <f>SUM('Plan VIII'!AK294:AM294)</f>
        <v>8</v>
      </c>
      <c r="H110" s="359">
        <f>'Plan VIII'!F294</f>
        <v>3</v>
      </c>
      <c r="I110" s="15"/>
      <c r="M110" s="267"/>
      <c r="N110" s="267"/>
    </row>
    <row r="111" spans="1:14" ht="12.75" customHeight="1" x14ac:dyDescent="0.25">
      <c r="A111" s="359">
        <v>10</v>
      </c>
      <c r="B111" s="359" t="s">
        <v>184</v>
      </c>
      <c r="C111" s="695" t="s">
        <v>128</v>
      </c>
      <c r="D111" s="696"/>
      <c r="E111" s="697"/>
      <c r="F111" s="359">
        <f>'Plan VIII'!AJ295</f>
        <v>16</v>
      </c>
      <c r="G111" s="359"/>
      <c r="H111" s="359">
        <f>'Plan VIII'!F295</f>
        <v>2</v>
      </c>
      <c r="I111" s="15"/>
      <c r="M111" s="267"/>
      <c r="N111" s="267"/>
    </row>
    <row r="112" spans="1:14" ht="12.75" customHeight="1" x14ac:dyDescent="0.25">
      <c r="A112" s="359">
        <v>11</v>
      </c>
      <c r="B112" s="359" t="s">
        <v>185</v>
      </c>
      <c r="C112" s="695" t="s">
        <v>95</v>
      </c>
      <c r="D112" s="696"/>
      <c r="E112" s="697"/>
      <c r="F112" s="359">
        <f>'Plan VIII'!AJ296</f>
        <v>8</v>
      </c>
      <c r="G112" s="359">
        <f>SUM('Plan VIII'!AK296:AM296)</f>
        <v>8</v>
      </c>
      <c r="H112" s="359">
        <f>'Plan VIII'!F296</f>
        <v>3</v>
      </c>
      <c r="I112" s="15"/>
      <c r="M112" s="732"/>
      <c r="N112" s="732"/>
    </row>
    <row r="113" spans="1:9" x14ac:dyDescent="0.25">
      <c r="A113" s="698" t="s">
        <v>156</v>
      </c>
      <c r="B113" s="699"/>
      <c r="C113" s="699"/>
      <c r="D113" s="699"/>
      <c r="E113" s="699"/>
      <c r="F113" s="699"/>
      <c r="G113" s="700"/>
      <c r="H113" s="15">
        <f>SUM(H102:H112)</f>
        <v>25</v>
      </c>
      <c r="I113" s="15"/>
    </row>
    <row r="114" spans="1:9" ht="10.050000000000001" customHeight="1" x14ac:dyDescent="0.25"/>
    <row r="115" spans="1:9" x14ac:dyDescent="0.25">
      <c r="A115" s="714" t="s">
        <v>201</v>
      </c>
      <c r="B115" s="714"/>
      <c r="C115" s="714"/>
      <c r="D115" s="714"/>
      <c r="E115" s="714"/>
      <c r="F115" s="714"/>
      <c r="G115" s="714"/>
    </row>
    <row r="116" spans="1:9" x14ac:dyDescent="0.25">
      <c r="A116" s="19"/>
      <c r="B116" s="19" t="s">
        <v>134</v>
      </c>
      <c r="C116" s="249"/>
      <c r="D116" s="22"/>
      <c r="E116" s="250"/>
      <c r="F116" s="715" t="s">
        <v>135</v>
      </c>
      <c r="G116" s="715"/>
      <c r="H116" s="19" t="s">
        <v>136</v>
      </c>
      <c r="I116" s="51"/>
    </row>
    <row r="117" spans="1:9" x14ac:dyDescent="0.25">
      <c r="A117" s="10" t="s">
        <v>137</v>
      </c>
      <c r="B117" s="10" t="s">
        <v>138</v>
      </c>
      <c r="C117" s="716" t="s">
        <v>139</v>
      </c>
      <c r="D117" s="717"/>
      <c r="E117" s="718"/>
      <c r="F117" s="717" t="s">
        <v>215</v>
      </c>
      <c r="G117" s="717"/>
      <c r="H117" s="10" t="s">
        <v>140</v>
      </c>
      <c r="I117" s="50" t="s">
        <v>141</v>
      </c>
    </row>
    <row r="118" spans="1:9" x14ac:dyDescent="0.25">
      <c r="A118" s="12"/>
      <c r="B118" s="12" t="s">
        <v>157</v>
      </c>
      <c r="C118" s="11"/>
      <c r="D118" s="13"/>
      <c r="E118" s="251"/>
      <c r="F118" s="252" t="s">
        <v>143</v>
      </c>
      <c r="G118" s="14" t="s">
        <v>144</v>
      </c>
      <c r="H118" s="12" t="s">
        <v>145</v>
      </c>
      <c r="I118" s="12"/>
    </row>
    <row r="119" spans="1:9" x14ac:dyDescent="0.25">
      <c r="A119" s="16" t="s">
        <v>180</v>
      </c>
      <c r="B119" s="253"/>
      <c r="C119" s="253"/>
      <c r="D119" s="253"/>
      <c r="E119" s="253"/>
      <c r="F119" s="253"/>
      <c r="G119" s="253"/>
      <c r="H119" s="253"/>
      <c r="I119" s="254"/>
    </row>
    <row r="120" spans="1:9" x14ac:dyDescent="0.25">
      <c r="A120" s="359">
        <v>1</v>
      </c>
      <c r="B120" s="359" t="str">
        <f>B102</f>
        <v>C.10</v>
      </c>
      <c r="C120" s="701" t="str">
        <f>C102</f>
        <v>Wytrzymałość materiałów II</v>
      </c>
      <c r="D120" s="702"/>
      <c r="E120" s="703"/>
      <c r="F120" s="359">
        <f>F102</f>
        <v>16</v>
      </c>
      <c r="G120" s="359">
        <f>G102</f>
        <v>8</v>
      </c>
      <c r="H120" s="359">
        <f>H102</f>
        <v>2</v>
      </c>
      <c r="I120" s="362"/>
    </row>
    <row r="121" spans="1:9" x14ac:dyDescent="0.25">
      <c r="A121" s="359">
        <v>2</v>
      </c>
      <c r="B121" s="359" t="str">
        <f t="shared" ref="B121:C121" si="0">B103</f>
        <v>C.18</v>
      </c>
      <c r="C121" s="701" t="str">
        <f t="shared" si="0"/>
        <v>Prefabrykacja w budownictwie</v>
      </c>
      <c r="D121" s="702"/>
      <c r="E121" s="703"/>
      <c r="F121" s="359">
        <f t="shared" ref="F121:H121" si="1">F103</f>
        <v>8</v>
      </c>
      <c r="G121" s="359">
        <f t="shared" si="1"/>
        <v>8</v>
      </c>
      <c r="H121" s="359">
        <f t="shared" si="1"/>
        <v>2</v>
      </c>
      <c r="I121" s="362"/>
    </row>
    <row r="122" spans="1:9" x14ac:dyDescent="0.25">
      <c r="A122" s="359">
        <v>3</v>
      </c>
      <c r="B122" s="359" t="str">
        <f t="shared" ref="B122:C122" si="2">B104</f>
        <v>C.24</v>
      </c>
      <c r="C122" s="704" t="str">
        <f t="shared" si="2"/>
        <v>Elementy charakterystyki energetycznej budynków</v>
      </c>
      <c r="D122" s="705"/>
      <c r="E122" s="706"/>
      <c r="F122" s="359">
        <f t="shared" ref="F122:H122" si="3">F104</f>
        <v>8</v>
      </c>
      <c r="G122" s="359">
        <f t="shared" si="3"/>
        <v>8</v>
      </c>
      <c r="H122" s="359">
        <f t="shared" si="3"/>
        <v>2</v>
      </c>
      <c r="I122" s="362"/>
    </row>
    <row r="123" spans="1:9" ht="12.75" customHeight="1" x14ac:dyDescent="0.25">
      <c r="A123" s="359">
        <v>4</v>
      </c>
      <c r="B123" s="359" t="str">
        <f t="shared" ref="B123:C123" si="4">B105</f>
        <v>C.27</v>
      </c>
      <c r="C123" s="701" t="str">
        <f t="shared" si="4"/>
        <v>Organizacja robót budowlanych</v>
      </c>
      <c r="D123" s="702"/>
      <c r="E123" s="703"/>
      <c r="F123" s="359">
        <f t="shared" ref="F123:H123" si="5">F105</f>
        <v>16</v>
      </c>
      <c r="G123" s="359">
        <f t="shared" si="5"/>
        <v>16</v>
      </c>
      <c r="H123" s="359">
        <f t="shared" si="5"/>
        <v>4</v>
      </c>
      <c r="I123" s="362"/>
    </row>
    <row r="124" spans="1:9" ht="21" customHeight="1" x14ac:dyDescent="0.25">
      <c r="A124" s="359">
        <v>5</v>
      </c>
      <c r="B124" s="359" t="str">
        <f t="shared" ref="B124:C124" si="6">B106</f>
        <v>C.29</v>
      </c>
      <c r="C124" s="712" t="str">
        <f t="shared" si="6"/>
        <v>Procedury projektowania i realizacji obiektów budowlanych</v>
      </c>
      <c r="D124" s="731"/>
      <c r="E124" s="713"/>
      <c r="F124" s="359">
        <f t="shared" ref="F124:H124" si="7">F106</f>
        <v>8</v>
      </c>
      <c r="G124" s="359">
        <f t="shared" si="7"/>
        <v>0</v>
      </c>
      <c r="H124" s="359">
        <f t="shared" si="7"/>
        <v>1</v>
      </c>
      <c r="I124" s="362"/>
    </row>
    <row r="125" spans="1:9" x14ac:dyDescent="0.25">
      <c r="A125" s="359">
        <v>6</v>
      </c>
      <c r="B125" s="359" t="str">
        <f t="shared" ref="B125:C125" si="8">B107</f>
        <v>C.30</v>
      </c>
      <c r="C125" s="701" t="str">
        <f t="shared" si="8"/>
        <v>Kosztorysowanie w budownictwie</v>
      </c>
      <c r="D125" s="702"/>
      <c r="E125" s="703"/>
      <c r="F125" s="359">
        <f t="shared" ref="F125:H125" si="9">F107</f>
        <v>0</v>
      </c>
      <c r="G125" s="359">
        <f t="shared" si="9"/>
        <v>8</v>
      </c>
      <c r="H125" s="359">
        <f t="shared" si="9"/>
        <v>1</v>
      </c>
      <c r="I125" s="362"/>
    </row>
    <row r="126" spans="1:9" ht="24.75" customHeight="1" x14ac:dyDescent="0.25">
      <c r="A126" s="359">
        <v>7</v>
      </c>
      <c r="B126" s="373" t="str">
        <f t="shared" ref="B126:D127" si="10">B108</f>
        <v>D.1.1.4/D.1.2.4</v>
      </c>
      <c r="C126" s="375" t="str">
        <f t="shared" si="10"/>
        <v>Inżynieria drogowego ruchu miejskiego</v>
      </c>
      <c r="D126" s="712" t="str">
        <f t="shared" si="10"/>
        <v>Inżynieria drogowego ruchu zamiejskiego</v>
      </c>
      <c r="E126" s="713"/>
      <c r="F126" s="359">
        <f t="shared" ref="F126:H127" si="11">F108</f>
        <v>8</v>
      </c>
      <c r="G126" s="359">
        <f t="shared" si="11"/>
        <v>8</v>
      </c>
      <c r="H126" s="359">
        <f t="shared" si="11"/>
        <v>2</v>
      </c>
      <c r="I126" s="362"/>
    </row>
    <row r="127" spans="1:9" ht="20.399999999999999" x14ac:dyDescent="0.25">
      <c r="A127" s="15">
        <v>8</v>
      </c>
      <c r="B127" s="373" t="str">
        <f t="shared" si="10"/>
        <v>D.2.1.5/D.2.2.5</v>
      </c>
      <c r="C127" s="263" t="str">
        <f t="shared" si="10"/>
        <v>Konstrukcje metalowe - obiekty</v>
      </c>
      <c r="D127" s="712" t="str">
        <f t="shared" si="10"/>
        <v>Kubaturowe konstrukcje stalowe</v>
      </c>
      <c r="E127" s="713"/>
      <c r="F127" s="15">
        <f t="shared" si="11"/>
        <v>16</v>
      </c>
      <c r="G127" s="15">
        <f t="shared" si="11"/>
        <v>16</v>
      </c>
      <c r="H127" s="15">
        <f t="shared" si="11"/>
        <v>3</v>
      </c>
      <c r="I127" s="15"/>
    </row>
    <row r="128" spans="1:9" x14ac:dyDescent="0.25">
      <c r="A128" s="15">
        <v>9</v>
      </c>
      <c r="B128" s="15" t="s">
        <v>186</v>
      </c>
      <c r="C128" s="695" t="str">
        <f>'Plan VIII'!B337</f>
        <v>Komputerowe wspomaganie projektowania</v>
      </c>
      <c r="D128" s="696"/>
      <c r="E128" s="697"/>
      <c r="F128" s="15"/>
      <c r="G128" s="15">
        <f>SUM('Plan VIII'!AK337:AM337)</f>
        <v>16</v>
      </c>
      <c r="H128" s="15">
        <f>'Plan VIII'!F337</f>
        <v>3</v>
      </c>
      <c r="I128" s="15"/>
    </row>
    <row r="129" spans="1:9" x14ac:dyDescent="0.25">
      <c r="A129" s="15">
        <v>10</v>
      </c>
      <c r="B129" s="15" t="s">
        <v>190</v>
      </c>
      <c r="C129" s="695" t="str">
        <f>'Plan VIII'!B338</f>
        <v>Żelbetowe obiekty przemysłowe</v>
      </c>
      <c r="D129" s="696"/>
      <c r="E129" s="697"/>
      <c r="F129" s="15">
        <f>'Plan VIII'!AJ338</f>
        <v>16</v>
      </c>
      <c r="G129" s="15"/>
      <c r="H129" s="15">
        <f>'Plan VIII'!F338</f>
        <v>2</v>
      </c>
      <c r="I129" s="15"/>
    </row>
    <row r="130" spans="1:9" x14ac:dyDescent="0.25">
      <c r="A130" s="15">
        <v>11</v>
      </c>
      <c r="B130" s="15" t="s">
        <v>187</v>
      </c>
      <c r="C130" s="695" t="str">
        <f>'Plan VIII'!B340</f>
        <v>Podstawy mostownictwa</v>
      </c>
      <c r="D130" s="696"/>
      <c r="E130" s="697"/>
      <c r="F130" s="15">
        <f>'Plan VIII'!AJ340</f>
        <v>16</v>
      </c>
      <c r="G130" s="15"/>
      <c r="H130" s="15">
        <f>'Plan VIII'!F340</f>
        <v>3</v>
      </c>
      <c r="I130" s="15"/>
    </row>
    <row r="131" spans="1:9" x14ac:dyDescent="0.25">
      <c r="A131" s="698" t="s">
        <v>156</v>
      </c>
      <c r="B131" s="699"/>
      <c r="C131" s="699"/>
      <c r="D131" s="699"/>
      <c r="E131" s="699"/>
      <c r="F131" s="699"/>
      <c r="G131" s="700"/>
      <c r="H131" s="15">
        <f>SUM(H120:H130)</f>
        <v>25</v>
      </c>
      <c r="I131" s="15"/>
    </row>
    <row r="132" spans="1:9" ht="10.050000000000001" customHeight="1" x14ac:dyDescent="0.25"/>
    <row r="133" spans="1:9" x14ac:dyDescent="0.25">
      <c r="A133" s="714" t="s">
        <v>202</v>
      </c>
      <c r="B133" s="714"/>
      <c r="C133" s="714"/>
      <c r="D133" s="714"/>
      <c r="E133" s="714"/>
      <c r="F133" s="714"/>
      <c r="G133" s="714"/>
    </row>
    <row r="134" spans="1:9" x14ac:dyDescent="0.25">
      <c r="A134" s="19"/>
      <c r="B134" s="19" t="s">
        <v>134</v>
      </c>
      <c r="C134" s="249"/>
      <c r="D134" s="22"/>
      <c r="E134" s="250"/>
      <c r="F134" s="715" t="s">
        <v>135</v>
      </c>
      <c r="G134" s="715"/>
      <c r="H134" s="19" t="s">
        <v>136</v>
      </c>
      <c r="I134" s="51"/>
    </row>
    <row r="135" spans="1:9" x14ac:dyDescent="0.25">
      <c r="A135" s="10" t="s">
        <v>137</v>
      </c>
      <c r="B135" s="10" t="s">
        <v>138</v>
      </c>
      <c r="C135" s="716" t="s">
        <v>139</v>
      </c>
      <c r="D135" s="717"/>
      <c r="E135" s="718"/>
      <c r="F135" s="717" t="s">
        <v>215</v>
      </c>
      <c r="G135" s="717"/>
      <c r="H135" s="10" t="s">
        <v>140</v>
      </c>
      <c r="I135" s="50" t="s">
        <v>141</v>
      </c>
    </row>
    <row r="136" spans="1:9" x14ac:dyDescent="0.25">
      <c r="A136" s="12"/>
      <c r="B136" s="12" t="s">
        <v>157</v>
      </c>
      <c r="C136" s="11"/>
      <c r="D136" s="13"/>
      <c r="E136" s="251"/>
      <c r="F136" s="252" t="s">
        <v>143</v>
      </c>
      <c r="G136" s="14" t="s">
        <v>144</v>
      </c>
      <c r="H136" s="12" t="s">
        <v>145</v>
      </c>
      <c r="I136" s="12"/>
    </row>
    <row r="137" spans="1:9" x14ac:dyDescent="0.25">
      <c r="A137" s="16" t="s">
        <v>180</v>
      </c>
      <c r="B137" s="253"/>
      <c r="C137" s="253"/>
      <c r="D137" s="253"/>
      <c r="E137" s="253"/>
      <c r="F137" s="253"/>
      <c r="G137" s="253"/>
      <c r="H137" s="253"/>
      <c r="I137" s="254"/>
    </row>
    <row r="138" spans="1:9" x14ac:dyDescent="0.25">
      <c r="A138" s="359">
        <v>1</v>
      </c>
      <c r="B138" s="359" t="str">
        <f>B102</f>
        <v>C.10</v>
      </c>
      <c r="C138" s="695" t="str">
        <f>C102</f>
        <v>Wytrzymałość materiałów II</v>
      </c>
      <c r="D138" s="696"/>
      <c r="E138" s="697"/>
      <c r="F138" s="359">
        <f>F102</f>
        <v>16</v>
      </c>
      <c r="G138" s="359">
        <f>G102</f>
        <v>8</v>
      </c>
      <c r="H138" s="359">
        <f>H102</f>
        <v>2</v>
      </c>
      <c r="I138" s="362"/>
    </row>
    <row r="139" spans="1:9" x14ac:dyDescent="0.25">
      <c r="A139" s="359">
        <v>2</v>
      </c>
      <c r="B139" s="359" t="str">
        <f t="shared" ref="B139:C139" si="12">B103</f>
        <v>C.18</v>
      </c>
      <c r="C139" s="695" t="str">
        <f t="shared" si="12"/>
        <v>Prefabrykacja w budownictwie</v>
      </c>
      <c r="D139" s="696"/>
      <c r="E139" s="697"/>
      <c r="F139" s="359">
        <f t="shared" ref="F139:H139" si="13">F103</f>
        <v>8</v>
      </c>
      <c r="G139" s="359">
        <f t="shared" si="13"/>
        <v>8</v>
      </c>
      <c r="H139" s="359">
        <f t="shared" si="13"/>
        <v>2</v>
      </c>
      <c r="I139" s="362"/>
    </row>
    <row r="140" spans="1:9" x14ac:dyDescent="0.25">
      <c r="A140" s="359">
        <v>3</v>
      </c>
      <c r="B140" s="359" t="str">
        <f t="shared" ref="B140:C140" si="14">B104</f>
        <v>C.24</v>
      </c>
      <c r="C140" s="722" t="str">
        <f t="shared" si="14"/>
        <v>Elementy charakterystyki energetycznej budynków</v>
      </c>
      <c r="D140" s="723"/>
      <c r="E140" s="724"/>
      <c r="F140" s="359">
        <f t="shared" ref="F140:H140" si="15">F104</f>
        <v>8</v>
      </c>
      <c r="G140" s="359">
        <f t="shared" si="15"/>
        <v>8</v>
      </c>
      <c r="H140" s="359">
        <f t="shared" si="15"/>
        <v>2</v>
      </c>
      <c r="I140" s="362"/>
    </row>
    <row r="141" spans="1:9" x14ac:dyDescent="0.25">
      <c r="A141" s="359">
        <v>4</v>
      </c>
      <c r="B141" s="359" t="str">
        <f t="shared" ref="B141:C141" si="16">B105</f>
        <v>C.27</v>
      </c>
      <c r="C141" s="695" t="str">
        <f t="shared" si="16"/>
        <v>Organizacja robót budowlanych</v>
      </c>
      <c r="D141" s="696"/>
      <c r="E141" s="697"/>
      <c r="F141" s="359">
        <f t="shared" ref="F141:H141" si="17">F105</f>
        <v>16</v>
      </c>
      <c r="G141" s="359">
        <f t="shared" si="17"/>
        <v>16</v>
      </c>
      <c r="H141" s="359">
        <f t="shared" si="17"/>
        <v>4</v>
      </c>
      <c r="I141" s="362"/>
    </row>
    <row r="142" spans="1:9" ht="22.5" customHeight="1" x14ac:dyDescent="0.25">
      <c r="A142" s="359">
        <v>5</v>
      </c>
      <c r="B142" s="359" t="str">
        <f t="shared" ref="B142:C142" si="18">B106</f>
        <v>C.29</v>
      </c>
      <c r="C142" s="728" t="str">
        <f t="shared" si="18"/>
        <v>Procedury projektowania i realizacji obiektów budowlanych</v>
      </c>
      <c r="D142" s="729"/>
      <c r="E142" s="730"/>
      <c r="F142" s="359">
        <f t="shared" ref="F142:H142" si="19">F106</f>
        <v>8</v>
      </c>
      <c r="G142" s="359">
        <f t="shared" si="19"/>
        <v>0</v>
      </c>
      <c r="H142" s="359">
        <f t="shared" si="19"/>
        <v>1</v>
      </c>
      <c r="I142" s="362"/>
    </row>
    <row r="143" spans="1:9" x14ac:dyDescent="0.25">
      <c r="A143" s="359">
        <v>6</v>
      </c>
      <c r="B143" s="359" t="str">
        <f t="shared" ref="B143:C143" si="20">B107</f>
        <v>C.30</v>
      </c>
      <c r="C143" s="695" t="str">
        <f t="shared" si="20"/>
        <v>Kosztorysowanie w budownictwie</v>
      </c>
      <c r="D143" s="696"/>
      <c r="E143" s="697"/>
      <c r="F143" s="359">
        <f t="shared" ref="F143:H143" si="21">F107</f>
        <v>0</v>
      </c>
      <c r="G143" s="359">
        <f t="shared" si="21"/>
        <v>8</v>
      </c>
      <c r="H143" s="359">
        <f t="shared" si="21"/>
        <v>1</v>
      </c>
      <c r="I143" s="362"/>
    </row>
    <row r="144" spans="1:9" ht="27" customHeight="1" x14ac:dyDescent="0.25">
      <c r="A144" s="359">
        <v>7</v>
      </c>
      <c r="B144" s="373" t="str">
        <f t="shared" ref="B144:D145" si="22">B108</f>
        <v>D.1.1.4/D.1.2.4</v>
      </c>
      <c r="C144" s="375" t="str">
        <f t="shared" si="22"/>
        <v>Inżynieria drogowego ruchu miejskiego</v>
      </c>
      <c r="D144" s="712" t="str">
        <f t="shared" si="22"/>
        <v>Inżynieria drogowego ruchu zamiejskiego</v>
      </c>
      <c r="E144" s="713"/>
      <c r="F144" s="359">
        <f t="shared" ref="F144:H145" si="23">F108</f>
        <v>8</v>
      </c>
      <c r="G144" s="359">
        <f t="shared" si="23"/>
        <v>8</v>
      </c>
      <c r="H144" s="359">
        <f t="shared" si="23"/>
        <v>2</v>
      </c>
      <c r="I144" s="362"/>
    </row>
    <row r="145" spans="1:14" ht="20.399999999999999" x14ac:dyDescent="0.25">
      <c r="A145" s="359">
        <v>8</v>
      </c>
      <c r="B145" s="373" t="str">
        <f t="shared" si="22"/>
        <v>D.2.1.5/D.2.2.5</v>
      </c>
      <c r="C145" s="263" t="str">
        <f t="shared" si="22"/>
        <v>Konstrukcje metalowe - obiekty</v>
      </c>
      <c r="D145" s="712" t="str">
        <f t="shared" si="22"/>
        <v>Kubaturowe konstrukcje stalowe</v>
      </c>
      <c r="E145" s="713"/>
      <c r="F145" s="359">
        <f t="shared" si="23"/>
        <v>16</v>
      </c>
      <c r="G145" s="359">
        <f t="shared" si="23"/>
        <v>16</v>
      </c>
      <c r="H145" s="359">
        <f t="shared" si="23"/>
        <v>3</v>
      </c>
      <c r="I145" s="15"/>
    </row>
    <row r="146" spans="1:14" x14ac:dyDescent="0.25">
      <c r="A146" s="359">
        <v>9</v>
      </c>
      <c r="B146" s="359" t="s">
        <v>192</v>
      </c>
      <c r="C146" s="722" t="str">
        <f>'Plan VIII'!B380</f>
        <v>Projektowanie cieplne budynków NZEB</v>
      </c>
      <c r="D146" s="723"/>
      <c r="E146" s="724"/>
      <c r="F146" s="359">
        <f>'Plan VIII'!AJ380</f>
        <v>8</v>
      </c>
      <c r="G146" s="359">
        <f>SUM('Plan VIII'!AK380:AM380)</f>
        <v>16</v>
      </c>
      <c r="H146" s="359">
        <f>'Plan VIII'!F380</f>
        <v>4</v>
      </c>
      <c r="I146" s="15"/>
    </row>
    <row r="147" spans="1:14" ht="12.75" customHeight="1" x14ac:dyDescent="0.25">
      <c r="A147" s="359">
        <v>10</v>
      </c>
      <c r="B147" s="359" t="s">
        <v>195</v>
      </c>
      <c r="C147" s="722" t="str">
        <f>'Plan VIII'!B382</f>
        <v>Metody doświadczalne w fizyce budowli</v>
      </c>
      <c r="D147" s="723"/>
      <c r="E147" s="724"/>
      <c r="F147" s="359"/>
      <c r="G147" s="359">
        <f>SUM('Plan VIII'!AK382:AM382)</f>
        <v>8</v>
      </c>
      <c r="H147" s="359">
        <f>'Plan VIII'!F382</f>
        <v>2</v>
      </c>
      <c r="I147" s="15"/>
    </row>
    <row r="148" spans="1:14" x14ac:dyDescent="0.25">
      <c r="A148" s="359">
        <v>11</v>
      </c>
      <c r="B148" s="359" t="s">
        <v>194</v>
      </c>
      <c r="C148" s="722" t="str">
        <f>'Plan VIII'!B383</f>
        <v>Systemy techniczne w budynkach NZEB</v>
      </c>
      <c r="D148" s="723"/>
      <c r="E148" s="724"/>
      <c r="F148" s="359">
        <f>'Plan VIII'!AJ383</f>
        <v>16</v>
      </c>
      <c r="G148" s="359"/>
      <c r="H148" s="359">
        <f>'Plan VIII'!F383</f>
        <v>2</v>
      </c>
      <c r="I148" s="15"/>
    </row>
    <row r="149" spans="1:14" x14ac:dyDescent="0.25">
      <c r="A149" s="698" t="s">
        <v>156</v>
      </c>
      <c r="B149" s="699"/>
      <c r="C149" s="699"/>
      <c r="D149" s="699"/>
      <c r="E149" s="699"/>
      <c r="F149" s="699"/>
      <c r="G149" s="700"/>
      <c r="H149" s="15">
        <f>SUM(H138:H148)</f>
        <v>25</v>
      </c>
      <c r="I149" s="15"/>
    </row>
    <row r="151" spans="1:14" x14ac:dyDescent="0.25">
      <c r="A151" s="714" t="s">
        <v>200</v>
      </c>
      <c r="B151" s="714"/>
      <c r="C151" s="714"/>
      <c r="D151" s="714"/>
      <c r="E151" s="714"/>
      <c r="F151" s="714"/>
      <c r="G151" s="714"/>
    </row>
    <row r="152" spans="1:14" x14ac:dyDescent="0.25">
      <c r="A152" s="19"/>
      <c r="B152" s="49" t="s">
        <v>134</v>
      </c>
      <c r="C152" s="249"/>
      <c r="D152" s="22"/>
      <c r="E152" s="250"/>
      <c r="F152" s="715" t="s">
        <v>135</v>
      </c>
      <c r="G152" s="715"/>
      <c r="H152" s="19" t="s">
        <v>136</v>
      </c>
      <c r="I152" s="51"/>
      <c r="N152" s="336"/>
    </row>
    <row r="153" spans="1:14" x14ac:dyDescent="0.25">
      <c r="A153" s="10" t="s">
        <v>137</v>
      </c>
      <c r="B153" s="42" t="s">
        <v>138</v>
      </c>
      <c r="C153" s="716" t="s">
        <v>139</v>
      </c>
      <c r="D153" s="717"/>
      <c r="E153" s="718"/>
      <c r="F153" s="717" t="s">
        <v>215</v>
      </c>
      <c r="G153" s="717"/>
      <c r="H153" s="10" t="s">
        <v>140</v>
      </c>
      <c r="I153" s="50" t="s">
        <v>141</v>
      </c>
      <c r="N153" s="337"/>
    </row>
    <row r="154" spans="1:14" x14ac:dyDescent="0.25">
      <c r="A154" s="12"/>
      <c r="B154" s="12" t="s">
        <v>157</v>
      </c>
      <c r="C154" s="11"/>
      <c r="D154" s="13"/>
      <c r="E154" s="251"/>
      <c r="F154" s="252" t="s">
        <v>143</v>
      </c>
      <c r="G154" s="14" t="s">
        <v>144</v>
      </c>
      <c r="H154" s="12" t="s">
        <v>145</v>
      </c>
      <c r="I154" s="12"/>
      <c r="N154" s="337"/>
    </row>
    <row r="155" spans="1:14" x14ac:dyDescent="0.25">
      <c r="A155" s="16" t="s">
        <v>291</v>
      </c>
      <c r="B155" s="17"/>
      <c r="C155" s="17"/>
      <c r="D155" s="253"/>
      <c r="E155" s="253"/>
      <c r="F155" s="253"/>
      <c r="G155" s="253"/>
      <c r="H155" s="253"/>
      <c r="I155" s="254"/>
      <c r="M155" s="364"/>
      <c r="N155" s="337"/>
    </row>
    <row r="156" spans="1:14" x14ac:dyDescent="0.25">
      <c r="A156" s="15">
        <v>1</v>
      </c>
      <c r="B156" s="15" t="s">
        <v>356</v>
      </c>
      <c r="C156" s="719" t="str">
        <f>'Plan VIII'!B44</f>
        <v>Psychospołeczne aspekty sukcesu zawodowego</v>
      </c>
      <c r="D156" s="720"/>
      <c r="E156" s="721"/>
      <c r="F156" s="268">
        <f>'Plan VIII'!AN44</f>
        <v>8</v>
      </c>
      <c r="G156" s="268"/>
      <c r="H156" s="15">
        <f>'ECTS roboczy aktualny'!D81</f>
        <v>1</v>
      </c>
      <c r="I156" s="15"/>
      <c r="N156" s="335"/>
    </row>
    <row r="157" spans="1:14" x14ac:dyDescent="0.25">
      <c r="A157" s="19">
        <v>2</v>
      </c>
      <c r="B157" s="15" t="s">
        <v>159</v>
      </c>
      <c r="C157" s="722" t="str">
        <f>'Plan VIII'!B46</f>
        <v>Prawo w budownictwie</v>
      </c>
      <c r="D157" s="723"/>
      <c r="E157" s="724"/>
      <c r="F157" s="269">
        <f>'Plan VIII'!AN46</f>
        <v>16</v>
      </c>
      <c r="G157" s="269"/>
      <c r="H157" s="15">
        <f>'ECTS roboczy aktualny'!D77</f>
        <v>2</v>
      </c>
      <c r="I157" s="15"/>
    </row>
    <row r="158" spans="1:14" x14ac:dyDescent="0.25">
      <c r="A158" s="15">
        <v>4</v>
      </c>
      <c r="B158" s="15" t="s">
        <v>292</v>
      </c>
      <c r="C158" s="722" t="str">
        <f>'Plan VIII'!B297</f>
        <v>Inżynieria ruchu drogowego II</v>
      </c>
      <c r="D158" s="723"/>
      <c r="E158" s="724"/>
      <c r="F158" s="15">
        <f>'Plan VIII'!AN297</f>
        <v>8</v>
      </c>
      <c r="G158" s="15">
        <f>SUM('Plan VIII'!AO297:AQ297)</f>
        <v>8</v>
      </c>
      <c r="H158" s="15">
        <f>'ECTS roboczy aktualny'!D78</f>
        <v>2</v>
      </c>
      <c r="I158" s="15"/>
    </row>
    <row r="159" spans="1:14" x14ac:dyDescent="0.25">
      <c r="A159" s="15">
        <v>5</v>
      </c>
      <c r="B159" s="15" t="s">
        <v>189</v>
      </c>
      <c r="C159" s="722" t="str">
        <f>'Plan VIII'!B298</f>
        <v>Seminarium dyplomowe</v>
      </c>
      <c r="D159" s="723"/>
      <c r="E159" s="724"/>
      <c r="F159" s="15"/>
      <c r="G159" s="15">
        <f>SUM('Plan VIII'!AO298:AQ298)</f>
        <v>18</v>
      </c>
      <c r="H159" s="15">
        <f>'ECTS roboczy aktualny'!D79</f>
        <v>9</v>
      </c>
      <c r="I159" s="15"/>
    </row>
    <row r="160" spans="1:14" ht="25.05" customHeight="1" x14ac:dyDescent="0.25">
      <c r="A160" s="41">
        <v>6</v>
      </c>
      <c r="B160" s="41" t="s">
        <v>293</v>
      </c>
      <c r="C160" s="686" t="str">
        <f>'Plan VIII'!B299</f>
        <v>Przygotowanie i złożenie pracy dyplomowej oraz przygotowanie do egzaminu dyplomowego</v>
      </c>
      <c r="D160" s="687"/>
      <c r="E160" s="688"/>
      <c r="F160" s="15"/>
      <c r="G160" s="15"/>
      <c r="H160" s="41">
        <f>'ECTS roboczy aktualny'!D80</f>
        <v>15</v>
      </c>
      <c r="I160" s="15"/>
    </row>
    <row r="161" spans="1:9" x14ac:dyDescent="0.25">
      <c r="A161" s="698" t="s">
        <v>156</v>
      </c>
      <c r="B161" s="699"/>
      <c r="C161" s="699"/>
      <c r="D161" s="699"/>
      <c r="E161" s="699"/>
      <c r="F161" s="699"/>
      <c r="G161" s="700"/>
      <c r="H161" s="15">
        <f>SUM(H156:H160)</f>
        <v>29</v>
      </c>
      <c r="I161" s="15"/>
    </row>
    <row r="163" spans="1:9" x14ac:dyDescent="0.25">
      <c r="A163" s="714" t="s">
        <v>201</v>
      </c>
      <c r="B163" s="714"/>
      <c r="C163" s="714"/>
      <c r="D163" s="714"/>
      <c r="E163" s="714"/>
      <c r="F163" s="714"/>
      <c r="G163" s="714"/>
    </row>
    <row r="164" spans="1:9" x14ac:dyDescent="0.25">
      <c r="A164" s="19"/>
      <c r="B164" s="49" t="s">
        <v>134</v>
      </c>
      <c r="C164" s="249"/>
      <c r="D164" s="22"/>
      <c r="E164" s="250"/>
      <c r="F164" s="715" t="s">
        <v>135</v>
      </c>
      <c r="G164" s="715"/>
      <c r="H164" s="19" t="s">
        <v>136</v>
      </c>
      <c r="I164" s="51"/>
    </row>
    <row r="165" spans="1:9" x14ac:dyDescent="0.25">
      <c r="A165" s="10" t="s">
        <v>137</v>
      </c>
      <c r="B165" s="42" t="s">
        <v>138</v>
      </c>
      <c r="C165" s="716" t="s">
        <v>139</v>
      </c>
      <c r="D165" s="717"/>
      <c r="E165" s="718"/>
      <c r="F165" s="717" t="s">
        <v>215</v>
      </c>
      <c r="G165" s="717"/>
      <c r="H165" s="10" t="s">
        <v>140</v>
      </c>
      <c r="I165" s="50" t="s">
        <v>141</v>
      </c>
    </row>
    <row r="166" spans="1:9" x14ac:dyDescent="0.25">
      <c r="A166" s="12"/>
      <c r="B166" s="12" t="s">
        <v>157</v>
      </c>
      <c r="C166" s="11"/>
      <c r="D166" s="13"/>
      <c r="E166" s="251"/>
      <c r="F166" s="252" t="s">
        <v>143</v>
      </c>
      <c r="G166" s="14" t="s">
        <v>144</v>
      </c>
      <c r="H166" s="12" t="s">
        <v>145</v>
      </c>
      <c r="I166" s="12"/>
    </row>
    <row r="167" spans="1:9" x14ac:dyDescent="0.25">
      <c r="A167" s="16" t="s">
        <v>291</v>
      </c>
      <c r="B167" s="17"/>
      <c r="C167" s="17"/>
      <c r="D167" s="253"/>
      <c r="E167" s="253"/>
      <c r="F167" s="253"/>
      <c r="G167" s="253"/>
      <c r="H167" s="253"/>
      <c r="I167" s="254"/>
    </row>
    <row r="168" spans="1:9" x14ac:dyDescent="0.25">
      <c r="A168" s="15">
        <v>1</v>
      </c>
      <c r="B168" s="15" t="str">
        <f>B156</f>
        <v>A.2</v>
      </c>
      <c r="C168" s="719" t="str">
        <f>C156</f>
        <v>Psychospołeczne aspekty sukcesu zawodowego</v>
      </c>
      <c r="D168" s="720"/>
      <c r="E168" s="721"/>
      <c r="F168" s="268">
        <f>F156</f>
        <v>8</v>
      </c>
      <c r="G168" s="15"/>
      <c r="H168" s="15">
        <f>H156</f>
        <v>1</v>
      </c>
      <c r="I168" s="15"/>
    </row>
    <row r="169" spans="1:9" x14ac:dyDescent="0.25">
      <c r="A169" s="19">
        <v>2</v>
      </c>
      <c r="B169" s="15" t="str">
        <f>B157</f>
        <v>A.4</v>
      </c>
      <c r="C169" s="698" t="str">
        <f>C157</f>
        <v>Prawo w budownictwie</v>
      </c>
      <c r="D169" s="699"/>
      <c r="E169" s="700"/>
      <c r="F169" s="268">
        <f>F157</f>
        <v>16</v>
      </c>
      <c r="G169" s="15"/>
      <c r="H169" s="15">
        <f>H157</f>
        <v>2</v>
      </c>
      <c r="I169" s="15"/>
    </row>
    <row r="170" spans="1:9" x14ac:dyDescent="0.25">
      <c r="A170" s="15">
        <v>4</v>
      </c>
      <c r="B170" s="15" t="s">
        <v>191</v>
      </c>
      <c r="C170" s="722" t="str">
        <f>'Plan VIII'!B339</f>
        <v>Stalowe obiekty przemysłowe</v>
      </c>
      <c r="D170" s="723"/>
      <c r="E170" s="724"/>
      <c r="F170" s="15">
        <f>'Plan VIII'!AN339</f>
        <v>8</v>
      </c>
      <c r="G170" s="15">
        <f>SUM('Plan VIII'!AO339:AQ339)</f>
        <v>8</v>
      </c>
      <c r="H170" s="15">
        <f>'Plan VIII'!F339</f>
        <v>2</v>
      </c>
      <c r="I170" s="15"/>
    </row>
    <row r="171" spans="1:9" x14ac:dyDescent="0.25">
      <c r="A171" s="15">
        <v>5</v>
      </c>
      <c r="B171" s="15" t="s">
        <v>188</v>
      </c>
      <c r="C171" s="722" t="str">
        <f>'Plan VIII'!B341</f>
        <v>Seminarium dyplomowe</v>
      </c>
      <c r="D171" s="723"/>
      <c r="E171" s="724"/>
      <c r="F171" s="15"/>
      <c r="G171" s="15">
        <f>SUM('Plan VIII'!AO341:AQ341)</f>
        <v>18</v>
      </c>
      <c r="H171" s="15">
        <f>'Plan VIII'!F341</f>
        <v>9</v>
      </c>
      <c r="I171" s="15"/>
    </row>
    <row r="172" spans="1:9" ht="25.05" customHeight="1" x14ac:dyDescent="0.25">
      <c r="A172" s="41">
        <v>6</v>
      </c>
      <c r="B172" s="41" t="s">
        <v>294</v>
      </c>
      <c r="C172" s="686" t="str">
        <f>'Plan VIII'!B342</f>
        <v>Przygotowanie i złożenie pracy dyplomowej oraz przygotowanie do egzaminu dyplomowego</v>
      </c>
      <c r="D172" s="687"/>
      <c r="E172" s="688"/>
      <c r="F172" s="15"/>
      <c r="G172" s="15"/>
      <c r="H172" s="41">
        <f>'Plan VIII'!F342</f>
        <v>15</v>
      </c>
      <c r="I172" s="15"/>
    </row>
    <row r="173" spans="1:9" x14ac:dyDescent="0.25">
      <c r="A173" s="698" t="s">
        <v>156</v>
      </c>
      <c r="B173" s="699"/>
      <c r="C173" s="699"/>
      <c r="D173" s="699"/>
      <c r="E173" s="699"/>
      <c r="F173" s="699"/>
      <c r="G173" s="700"/>
      <c r="H173" s="15">
        <f>SUM(H168:H172)</f>
        <v>29</v>
      </c>
      <c r="I173" s="15"/>
    </row>
    <row r="175" spans="1:9" x14ac:dyDescent="0.25">
      <c r="A175" s="714" t="s">
        <v>202</v>
      </c>
      <c r="B175" s="714"/>
      <c r="C175" s="714"/>
      <c r="D175" s="714"/>
      <c r="E175" s="714"/>
      <c r="F175" s="714"/>
      <c r="G175" s="714"/>
    </row>
    <row r="176" spans="1:9" x14ac:dyDescent="0.25">
      <c r="A176" s="19"/>
      <c r="B176" s="49" t="s">
        <v>134</v>
      </c>
      <c r="C176" s="249"/>
      <c r="D176" s="22"/>
      <c r="E176" s="250"/>
      <c r="F176" s="715" t="s">
        <v>135</v>
      </c>
      <c r="G176" s="715"/>
      <c r="H176" s="19" t="s">
        <v>136</v>
      </c>
      <c r="I176" s="51"/>
    </row>
    <row r="177" spans="1:9" x14ac:dyDescent="0.25">
      <c r="A177" s="10" t="s">
        <v>137</v>
      </c>
      <c r="B177" s="42" t="s">
        <v>138</v>
      </c>
      <c r="C177" s="716" t="s">
        <v>139</v>
      </c>
      <c r="D177" s="717"/>
      <c r="E177" s="718"/>
      <c r="F177" s="717" t="s">
        <v>215</v>
      </c>
      <c r="G177" s="717"/>
      <c r="H177" s="10" t="s">
        <v>140</v>
      </c>
      <c r="I177" s="50" t="s">
        <v>141</v>
      </c>
    </row>
    <row r="178" spans="1:9" x14ac:dyDescent="0.25">
      <c r="A178" s="12"/>
      <c r="B178" s="12" t="s">
        <v>157</v>
      </c>
      <c r="C178" s="11"/>
      <c r="D178" s="13"/>
      <c r="E178" s="251"/>
      <c r="F178" s="252" t="s">
        <v>143</v>
      </c>
      <c r="G178" s="14" t="s">
        <v>144</v>
      </c>
      <c r="H178" s="12" t="s">
        <v>145</v>
      </c>
      <c r="I178" s="12"/>
    </row>
    <row r="179" spans="1:9" x14ac:dyDescent="0.25">
      <c r="A179" s="21" t="s">
        <v>291</v>
      </c>
      <c r="B179" s="17"/>
      <c r="C179" s="17"/>
      <c r="D179" s="253"/>
      <c r="E179" s="253"/>
      <c r="F179" s="253"/>
      <c r="G179" s="253"/>
      <c r="H179" s="253"/>
      <c r="I179" s="254"/>
    </row>
    <row r="180" spans="1:9" x14ac:dyDescent="0.25">
      <c r="A180" s="12">
        <v>1</v>
      </c>
      <c r="B180" s="15" t="str">
        <f>B156</f>
        <v>A.2</v>
      </c>
      <c r="C180" s="719" t="str">
        <f>C156</f>
        <v>Psychospołeczne aspekty sukcesu zawodowego</v>
      </c>
      <c r="D180" s="720"/>
      <c r="E180" s="721"/>
      <c r="F180" s="268">
        <f>F156</f>
        <v>8</v>
      </c>
      <c r="G180" s="268"/>
      <c r="H180" s="15">
        <f>H156</f>
        <v>1</v>
      </c>
      <c r="I180" s="15"/>
    </row>
    <row r="181" spans="1:9" x14ac:dyDescent="0.25">
      <c r="A181" s="19">
        <v>2</v>
      </c>
      <c r="B181" s="15" t="str">
        <f>B157</f>
        <v>A.4</v>
      </c>
      <c r="C181" s="698" t="str">
        <f>C157</f>
        <v>Prawo w budownictwie</v>
      </c>
      <c r="D181" s="699"/>
      <c r="E181" s="700"/>
      <c r="F181" s="268">
        <f>F157</f>
        <v>16</v>
      </c>
      <c r="G181" s="268"/>
      <c r="H181" s="15">
        <f>H157</f>
        <v>2</v>
      </c>
      <c r="I181" s="15"/>
    </row>
    <row r="182" spans="1:9" x14ac:dyDescent="0.25">
      <c r="A182" s="15">
        <v>4</v>
      </c>
      <c r="B182" s="15" t="s">
        <v>193</v>
      </c>
      <c r="C182" s="725" t="str">
        <f>'Plan VIII'!B381</f>
        <v>Wyroby i systemy ochrony cieplnej i przeciwwilgociowej</v>
      </c>
      <c r="D182" s="726"/>
      <c r="E182" s="727"/>
      <c r="F182" s="15">
        <f>'Plan VIII'!AN381</f>
        <v>8</v>
      </c>
      <c r="G182" s="15">
        <f>SUM('Plan VIII'!AO381:AQ381)</f>
        <v>8</v>
      </c>
      <c r="H182" s="15">
        <f>'Plan VIII'!F381</f>
        <v>2</v>
      </c>
      <c r="I182" s="15"/>
    </row>
    <row r="183" spans="1:9" x14ac:dyDescent="0.25">
      <c r="A183" s="15">
        <v>5</v>
      </c>
      <c r="B183" s="15" t="s">
        <v>196</v>
      </c>
      <c r="C183" s="695" t="str">
        <f>'Plan VIII'!B384</f>
        <v>Seminarium dyplomowe</v>
      </c>
      <c r="D183" s="696"/>
      <c r="E183" s="697"/>
      <c r="F183" s="15"/>
      <c r="G183" s="15">
        <f>SUM('Plan VIII'!AO384:AQ384)</f>
        <v>18</v>
      </c>
      <c r="H183" s="15">
        <f>'Plan VIII'!F384</f>
        <v>9</v>
      </c>
      <c r="I183" s="15"/>
    </row>
    <row r="184" spans="1:9" ht="25.05" customHeight="1" x14ac:dyDescent="0.25">
      <c r="A184" s="41">
        <v>6</v>
      </c>
      <c r="B184" s="41" t="s">
        <v>295</v>
      </c>
      <c r="C184" s="686" t="str">
        <f>'Plan VIII'!B385</f>
        <v>Przygotowanie i złożenie pracy dyplomowej oraz przygotowanie do egzaminu dyplomowego</v>
      </c>
      <c r="D184" s="687"/>
      <c r="E184" s="688"/>
      <c r="F184" s="41"/>
      <c r="G184" s="41"/>
      <c r="H184" s="41">
        <f>'Plan VIII'!F385</f>
        <v>15</v>
      </c>
      <c r="I184" s="15"/>
    </row>
    <row r="185" spans="1:9" x14ac:dyDescent="0.25">
      <c r="A185" s="20" t="s">
        <v>156</v>
      </c>
      <c r="B185" s="45"/>
      <c r="C185" s="45"/>
      <c r="D185" s="45"/>
      <c r="E185" s="45"/>
      <c r="F185" s="13"/>
      <c r="G185" s="13"/>
      <c r="H185" s="15">
        <f>SUM(H180:H184)</f>
        <v>29</v>
      </c>
      <c r="I185" s="15"/>
    </row>
    <row r="188" spans="1:9" x14ac:dyDescent="0.25">
      <c r="H188" s="52">
        <f>H185+H149+H95+H77+H63+H48+H34+H19</f>
        <v>210</v>
      </c>
    </row>
  </sheetData>
  <mergeCells count="120">
    <mergeCell ref="F7:G7"/>
    <mergeCell ref="C8:E8"/>
    <mergeCell ref="F8:G8"/>
    <mergeCell ref="C12:E12"/>
    <mergeCell ref="F21:G21"/>
    <mergeCell ref="C22:E22"/>
    <mergeCell ref="F22:G22"/>
    <mergeCell ref="C51:E51"/>
    <mergeCell ref="F51:G51"/>
    <mergeCell ref="A19:G19"/>
    <mergeCell ref="A34:G34"/>
    <mergeCell ref="C62:E62"/>
    <mergeCell ref="C64:I64"/>
    <mergeCell ref="F65:G65"/>
    <mergeCell ref="C25:E25"/>
    <mergeCell ref="F36:G36"/>
    <mergeCell ref="C37:E37"/>
    <mergeCell ref="F37:G37"/>
    <mergeCell ref="C41:E41"/>
    <mergeCell ref="F50:G50"/>
    <mergeCell ref="D90:E90"/>
    <mergeCell ref="D89:E89"/>
    <mergeCell ref="A95:G95"/>
    <mergeCell ref="F79:G79"/>
    <mergeCell ref="C80:E80"/>
    <mergeCell ref="F80:G80"/>
    <mergeCell ref="D91:E91"/>
    <mergeCell ref="C66:E66"/>
    <mergeCell ref="F66:G66"/>
    <mergeCell ref="C71:E71"/>
    <mergeCell ref="D74:E74"/>
    <mergeCell ref="D75:E75"/>
    <mergeCell ref="D126:E126"/>
    <mergeCell ref="C125:E125"/>
    <mergeCell ref="C123:E123"/>
    <mergeCell ref="C124:E124"/>
    <mergeCell ref="A115:G115"/>
    <mergeCell ref="F116:G116"/>
    <mergeCell ref="C117:E117"/>
    <mergeCell ref="F117:G117"/>
    <mergeCell ref="M109:N109"/>
    <mergeCell ref="M112:N112"/>
    <mergeCell ref="D109:E109"/>
    <mergeCell ref="C111:E111"/>
    <mergeCell ref="C112:E112"/>
    <mergeCell ref="C110:E110"/>
    <mergeCell ref="C141:E141"/>
    <mergeCell ref="C142:E142"/>
    <mergeCell ref="C143:E143"/>
    <mergeCell ref="D144:E144"/>
    <mergeCell ref="C140:E140"/>
    <mergeCell ref="C138:E138"/>
    <mergeCell ref="C139:E139"/>
    <mergeCell ref="D127:E127"/>
    <mergeCell ref="A133:G133"/>
    <mergeCell ref="F134:G134"/>
    <mergeCell ref="C135:E135"/>
    <mergeCell ref="F135:G135"/>
    <mergeCell ref="C128:E128"/>
    <mergeCell ref="C129:E129"/>
    <mergeCell ref="C130:E130"/>
    <mergeCell ref="A131:G131"/>
    <mergeCell ref="C156:E156"/>
    <mergeCell ref="C159:E159"/>
    <mergeCell ref="C160:E160"/>
    <mergeCell ref="A163:G163"/>
    <mergeCell ref="F164:G164"/>
    <mergeCell ref="C165:E165"/>
    <mergeCell ref="F165:G165"/>
    <mergeCell ref="D145:E145"/>
    <mergeCell ref="A151:G151"/>
    <mergeCell ref="F152:G152"/>
    <mergeCell ref="C153:E153"/>
    <mergeCell ref="F153:G153"/>
    <mergeCell ref="C146:E146"/>
    <mergeCell ref="C147:E147"/>
    <mergeCell ref="C148:E148"/>
    <mergeCell ref="A149:G149"/>
    <mergeCell ref="C157:E157"/>
    <mergeCell ref="C158:E158"/>
    <mergeCell ref="A161:G161"/>
    <mergeCell ref="C180:E180"/>
    <mergeCell ref="C183:E183"/>
    <mergeCell ref="C184:E184"/>
    <mergeCell ref="C168:E168"/>
    <mergeCell ref="C171:E171"/>
    <mergeCell ref="C172:E172"/>
    <mergeCell ref="A175:G175"/>
    <mergeCell ref="F176:G176"/>
    <mergeCell ref="C177:E177"/>
    <mergeCell ref="F177:G177"/>
    <mergeCell ref="C169:E169"/>
    <mergeCell ref="C170:E170"/>
    <mergeCell ref="C181:E181"/>
    <mergeCell ref="A173:G173"/>
    <mergeCell ref="C182:E182"/>
    <mergeCell ref="C104:E104"/>
    <mergeCell ref="C105:E105"/>
    <mergeCell ref="C106:E106"/>
    <mergeCell ref="C107:E107"/>
    <mergeCell ref="A113:G113"/>
    <mergeCell ref="C120:E120"/>
    <mergeCell ref="C121:E121"/>
    <mergeCell ref="C122:E122"/>
    <mergeCell ref="D76:E76"/>
    <mergeCell ref="A77:G77"/>
    <mergeCell ref="D92:E92"/>
    <mergeCell ref="D93:E93"/>
    <mergeCell ref="C84:E84"/>
    <mergeCell ref="C85:E85"/>
    <mergeCell ref="C86:E86"/>
    <mergeCell ref="C88:E88"/>
    <mergeCell ref="D108:E108"/>
    <mergeCell ref="C102:E102"/>
    <mergeCell ref="C103:E103"/>
    <mergeCell ref="C94:E94"/>
    <mergeCell ref="A97:G97"/>
    <mergeCell ref="F98:G98"/>
    <mergeCell ref="C99:E99"/>
    <mergeCell ref="F99:G99"/>
  </mergeCells>
  <pageMargins left="0.7" right="0.7" top="0.75" bottom="0.75" header="0.3" footer="0.3"/>
  <pageSetup paperSize="9" scale="70" orientation="portrait" r:id="rId1"/>
  <rowBreaks count="2" manualBreakCount="2">
    <brk id="78" max="8" man="1"/>
    <brk id="150" max="8" man="1"/>
  </rowBreaks>
  <colBreaks count="1" manualBreakCount="1">
    <brk id="9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37"/>
  <sheetViews>
    <sheetView topLeftCell="A21" workbookViewId="0">
      <selection activeCell="C91" sqref="C91"/>
    </sheetView>
  </sheetViews>
  <sheetFormatPr defaultColWidth="9.21875" defaultRowHeight="13.2" x14ac:dyDescent="0.25"/>
  <cols>
    <col min="1" max="1" width="5.44140625" style="350" customWidth="1"/>
    <col min="2" max="2" width="7.77734375" style="39" customWidth="1"/>
    <col min="3" max="3" width="85.21875" style="350" customWidth="1"/>
    <col min="4" max="4" width="19.21875" style="349" bestFit="1" customWidth="1"/>
    <col min="5" max="5" width="15.21875" style="349" customWidth="1"/>
    <col min="6" max="6" width="13" style="349" customWidth="1"/>
    <col min="7" max="7" width="16.21875" style="349" customWidth="1"/>
    <col min="8" max="16384" width="9.21875" style="350"/>
  </cols>
  <sheetData>
    <row r="1" spans="2:7" x14ac:dyDescent="0.25">
      <c r="B1" s="350"/>
    </row>
    <row r="2" spans="2:7" x14ac:dyDescent="0.25">
      <c r="B2" s="350"/>
    </row>
    <row r="3" spans="2:7" x14ac:dyDescent="0.25">
      <c r="B3" s="352" t="s">
        <v>145</v>
      </c>
      <c r="C3" s="340"/>
      <c r="D3" s="354"/>
      <c r="E3" s="350"/>
      <c r="F3" s="350"/>
      <c r="G3" s="350"/>
    </row>
    <row r="4" spans="2:7" x14ac:dyDescent="0.25">
      <c r="B4" s="333" t="s">
        <v>216</v>
      </c>
      <c r="C4" s="336" t="s">
        <v>217</v>
      </c>
      <c r="D4" s="353" t="s">
        <v>320</v>
      </c>
      <c r="E4" s="350"/>
      <c r="F4" s="350"/>
      <c r="G4" s="350"/>
    </row>
    <row r="5" spans="2:7" x14ac:dyDescent="0.25">
      <c r="B5" s="338">
        <v>1</v>
      </c>
      <c r="C5" s="336" t="s">
        <v>98</v>
      </c>
      <c r="D5" s="342">
        <v>8</v>
      </c>
      <c r="E5" s="350"/>
      <c r="F5" s="350"/>
      <c r="G5" s="350"/>
    </row>
    <row r="6" spans="2:7" x14ac:dyDescent="0.25">
      <c r="B6" s="339"/>
      <c r="C6" s="337" t="s">
        <v>75</v>
      </c>
      <c r="D6" s="343">
        <v>1</v>
      </c>
      <c r="E6" s="350"/>
      <c r="F6" s="350"/>
      <c r="G6" s="350"/>
    </row>
    <row r="7" spans="2:7" x14ac:dyDescent="0.25">
      <c r="B7" s="339"/>
      <c r="C7" s="337" t="s">
        <v>76</v>
      </c>
      <c r="D7" s="343">
        <v>2</v>
      </c>
      <c r="E7" s="350"/>
      <c r="F7" s="350"/>
      <c r="G7" s="350"/>
    </row>
    <row r="8" spans="2:7" x14ac:dyDescent="0.25">
      <c r="B8" s="339"/>
      <c r="C8" s="337" t="s">
        <v>78</v>
      </c>
      <c r="D8" s="343">
        <v>4</v>
      </c>
      <c r="E8" s="350"/>
      <c r="F8" s="350"/>
      <c r="G8" s="350"/>
    </row>
    <row r="9" spans="2:7" x14ac:dyDescent="0.25">
      <c r="B9" s="339"/>
      <c r="C9" s="337" t="s">
        <v>80</v>
      </c>
      <c r="D9" s="343">
        <v>3</v>
      </c>
      <c r="E9" s="350"/>
      <c r="F9" s="350"/>
      <c r="G9" s="350"/>
    </row>
    <row r="10" spans="2:7" x14ac:dyDescent="0.25">
      <c r="B10" s="339"/>
      <c r="C10" s="337" t="s">
        <v>81</v>
      </c>
      <c r="D10" s="343">
        <v>1</v>
      </c>
      <c r="E10" s="350"/>
      <c r="F10" s="350"/>
      <c r="G10" s="350"/>
    </row>
    <row r="11" spans="2:7" x14ac:dyDescent="0.25">
      <c r="B11" s="339"/>
      <c r="C11" s="337" t="s">
        <v>86</v>
      </c>
      <c r="D11" s="343">
        <v>3</v>
      </c>
      <c r="E11" s="350"/>
      <c r="F11" s="350"/>
      <c r="G11" s="350"/>
    </row>
    <row r="12" spans="2:7" x14ac:dyDescent="0.25">
      <c r="B12" s="339"/>
      <c r="C12" s="335" t="s">
        <v>254</v>
      </c>
      <c r="D12" s="343">
        <v>5</v>
      </c>
      <c r="E12" s="350"/>
      <c r="F12" s="350"/>
      <c r="G12" s="350"/>
    </row>
    <row r="13" spans="2:7" x14ac:dyDescent="0.25">
      <c r="B13" s="338" t="s">
        <v>228</v>
      </c>
      <c r="C13" s="334"/>
      <c r="D13" s="342">
        <v>27</v>
      </c>
      <c r="E13" s="350"/>
      <c r="F13" s="350"/>
      <c r="G13" s="350"/>
    </row>
    <row r="14" spans="2:7" x14ac:dyDescent="0.25">
      <c r="B14" s="338">
        <v>2</v>
      </c>
      <c r="C14" s="336" t="s">
        <v>98</v>
      </c>
      <c r="D14" s="342">
        <v>4</v>
      </c>
      <c r="E14" s="350"/>
      <c r="F14" s="350"/>
      <c r="G14" s="350"/>
    </row>
    <row r="15" spans="2:7" x14ac:dyDescent="0.25">
      <c r="B15" s="339"/>
      <c r="C15" s="337" t="s">
        <v>99</v>
      </c>
      <c r="D15" s="343">
        <v>2</v>
      </c>
      <c r="E15" s="350"/>
      <c r="F15" s="350"/>
      <c r="G15" s="350"/>
    </row>
    <row r="16" spans="2:7" x14ac:dyDescent="0.25">
      <c r="B16" s="339"/>
      <c r="C16" s="337" t="s">
        <v>77</v>
      </c>
      <c r="D16" s="343">
        <v>3</v>
      </c>
      <c r="E16" s="350"/>
      <c r="F16" s="350"/>
      <c r="G16" s="350"/>
    </row>
    <row r="17" spans="2:7" x14ac:dyDescent="0.25">
      <c r="B17" s="339"/>
      <c r="C17" s="337" t="s">
        <v>81</v>
      </c>
      <c r="D17" s="343">
        <v>2</v>
      </c>
      <c r="E17" s="350"/>
      <c r="F17" s="350"/>
      <c r="G17" s="350"/>
    </row>
    <row r="18" spans="2:7" x14ac:dyDescent="0.25">
      <c r="B18" s="339"/>
      <c r="C18" s="337" t="s">
        <v>100</v>
      </c>
      <c r="D18" s="343">
        <v>3</v>
      </c>
      <c r="E18" s="350"/>
      <c r="F18" s="350"/>
      <c r="G18" s="350"/>
    </row>
    <row r="19" spans="2:7" x14ac:dyDescent="0.25">
      <c r="B19" s="339"/>
      <c r="C19" s="337" t="s">
        <v>82</v>
      </c>
      <c r="D19" s="343">
        <v>6</v>
      </c>
      <c r="E19" s="350"/>
      <c r="F19" s="350"/>
      <c r="G19" s="350"/>
    </row>
    <row r="20" spans="2:7" x14ac:dyDescent="0.25">
      <c r="B20" s="339"/>
      <c r="C20" s="337" t="s">
        <v>84</v>
      </c>
      <c r="D20" s="343">
        <v>2</v>
      </c>
      <c r="E20" s="350"/>
      <c r="F20" s="350"/>
      <c r="G20" s="350"/>
    </row>
    <row r="21" spans="2:7" x14ac:dyDescent="0.25">
      <c r="B21" s="339"/>
      <c r="C21" s="335" t="s">
        <v>235</v>
      </c>
      <c r="D21" s="343">
        <v>1</v>
      </c>
      <c r="E21" s="350"/>
      <c r="F21" s="350"/>
      <c r="G21" s="350"/>
    </row>
    <row r="22" spans="2:7" x14ac:dyDescent="0.25">
      <c r="B22" s="339"/>
      <c r="C22" s="335" t="s">
        <v>242</v>
      </c>
      <c r="D22" s="343">
        <v>2</v>
      </c>
      <c r="E22" s="350"/>
      <c r="F22" s="350"/>
      <c r="G22" s="350"/>
    </row>
    <row r="23" spans="2:7" x14ac:dyDescent="0.25">
      <c r="B23" s="338" t="s">
        <v>229</v>
      </c>
      <c r="C23" s="334"/>
      <c r="D23" s="342">
        <v>25</v>
      </c>
      <c r="E23" s="350"/>
      <c r="F23" s="350"/>
      <c r="G23" s="350"/>
    </row>
    <row r="24" spans="2:7" x14ac:dyDescent="0.25">
      <c r="B24" s="338">
        <v>3</v>
      </c>
      <c r="C24" s="336" t="s">
        <v>73</v>
      </c>
      <c r="D24" s="342">
        <v>1</v>
      </c>
      <c r="E24" s="350"/>
      <c r="F24" s="350"/>
      <c r="G24" s="350"/>
    </row>
    <row r="25" spans="2:7" x14ac:dyDescent="0.25">
      <c r="B25" s="339"/>
      <c r="C25" s="337" t="s">
        <v>227</v>
      </c>
      <c r="D25" s="343">
        <v>2</v>
      </c>
      <c r="E25" s="350"/>
      <c r="F25" s="350"/>
      <c r="G25" s="350"/>
    </row>
    <row r="26" spans="2:7" x14ac:dyDescent="0.25">
      <c r="B26" s="339"/>
      <c r="C26" s="337" t="s">
        <v>79</v>
      </c>
      <c r="D26" s="343">
        <v>4</v>
      </c>
      <c r="E26" s="350"/>
      <c r="F26" s="350"/>
      <c r="G26" s="350"/>
    </row>
    <row r="27" spans="2:7" x14ac:dyDescent="0.25">
      <c r="B27" s="339"/>
      <c r="C27" s="337" t="s">
        <v>107</v>
      </c>
      <c r="D27" s="343">
        <v>3</v>
      </c>
      <c r="E27" s="350"/>
      <c r="F27" s="350"/>
      <c r="G27" s="350"/>
    </row>
    <row r="28" spans="2:7" x14ac:dyDescent="0.25">
      <c r="B28" s="339"/>
      <c r="C28" s="337" t="s">
        <v>82</v>
      </c>
      <c r="D28" s="343">
        <v>4</v>
      </c>
      <c r="E28" s="350"/>
      <c r="F28" s="350"/>
      <c r="G28" s="350"/>
    </row>
    <row r="29" spans="2:7" x14ac:dyDescent="0.25">
      <c r="B29" s="339"/>
      <c r="C29" s="337" t="s">
        <v>84</v>
      </c>
      <c r="D29" s="343">
        <v>4</v>
      </c>
      <c r="E29" s="350"/>
      <c r="F29" s="350"/>
      <c r="G29" s="350"/>
    </row>
    <row r="30" spans="2:7" x14ac:dyDescent="0.25">
      <c r="B30" s="339"/>
      <c r="C30" s="337" t="s">
        <v>87</v>
      </c>
      <c r="D30" s="343">
        <v>4</v>
      </c>
      <c r="E30" s="350"/>
      <c r="F30" s="350"/>
      <c r="G30" s="350"/>
    </row>
    <row r="31" spans="2:7" x14ac:dyDescent="0.25">
      <c r="B31" s="339"/>
      <c r="C31" s="335" t="s">
        <v>245</v>
      </c>
      <c r="D31" s="343">
        <v>3</v>
      </c>
      <c r="E31" s="350"/>
      <c r="F31" s="350"/>
      <c r="G31" s="350"/>
    </row>
    <row r="32" spans="2:7" x14ac:dyDescent="0.25">
      <c r="B32" s="338" t="s">
        <v>230</v>
      </c>
      <c r="C32" s="334"/>
      <c r="D32" s="342">
        <v>25</v>
      </c>
      <c r="E32" s="350"/>
      <c r="F32" s="350"/>
      <c r="G32" s="350"/>
    </row>
    <row r="33" spans="2:7" x14ac:dyDescent="0.25">
      <c r="B33" s="338">
        <v>4</v>
      </c>
      <c r="C33" s="336" t="s">
        <v>227</v>
      </c>
      <c r="D33" s="342">
        <v>1</v>
      </c>
      <c r="E33" s="350"/>
      <c r="F33" s="350"/>
      <c r="G33" s="350"/>
    </row>
    <row r="34" spans="2:7" x14ac:dyDescent="0.25">
      <c r="B34" s="339"/>
      <c r="C34" s="337" t="s">
        <v>83</v>
      </c>
      <c r="D34" s="343">
        <v>6</v>
      </c>
      <c r="E34" s="350"/>
      <c r="F34" s="350"/>
      <c r="G34" s="350"/>
    </row>
    <row r="35" spans="2:7" x14ac:dyDescent="0.25">
      <c r="B35" s="339"/>
      <c r="C35" s="337" t="s">
        <v>84</v>
      </c>
      <c r="D35" s="343">
        <v>4</v>
      </c>
      <c r="E35" s="350"/>
      <c r="F35" s="350"/>
      <c r="G35" s="350"/>
    </row>
    <row r="36" spans="2:7" x14ac:dyDescent="0.25">
      <c r="B36" s="339"/>
      <c r="C36" s="337" t="s">
        <v>105</v>
      </c>
      <c r="D36" s="343">
        <v>6</v>
      </c>
      <c r="E36" s="350"/>
      <c r="F36" s="350"/>
      <c r="G36" s="350"/>
    </row>
    <row r="37" spans="2:7" x14ac:dyDescent="0.25">
      <c r="B37" s="339"/>
      <c r="C37" s="337" t="s">
        <v>88</v>
      </c>
      <c r="D37" s="343">
        <v>1</v>
      </c>
      <c r="E37" s="350"/>
      <c r="F37" s="350"/>
      <c r="G37" s="350"/>
    </row>
    <row r="38" spans="2:7" x14ac:dyDescent="0.25">
      <c r="B38" s="339"/>
      <c r="C38" s="337" t="s">
        <v>108</v>
      </c>
      <c r="D38" s="343">
        <v>3</v>
      </c>
      <c r="E38" s="350"/>
      <c r="F38" s="350"/>
      <c r="G38" s="350"/>
    </row>
    <row r="39" spans="2:7" x14ac:dyDescent="0.25">
      <c r="B39" s="339"/>
      <c r="C39" s="335" t="s">
        <v>92</v>
      </c>
      <c r="D39" s="343">
        <v>2</v>
      </c>
      <c r="E39" s="350"/>
      <c r="F39" s="350"/>
      <c r="G39" s="350"/>
    </row>
    <row r="40" spans="2:7" x14ac:dyDescent="0.25">
      <c r="B40" s="339"/>
      <c r="C40" s="335" t="s">
        <v>246</v>
      </c>
      <c r="D40" s="343">
        <v>3</v>
      </c>
      <c r="E40" s="350"/>
      <c r="F40" s="350"/>
      <c r="G40" s="350"/>
    </row>
    <row r="41" spans="2:7" x14ac:dyDescent="0.25">
      <c r="B41" s="339"/>
      <c r="C41" s="335" t="s">
        <v>250</v>
      </c>
      <c r="D41" s="343">
        <v>3</v>
      </c>
      <c r="E41" s="350"/>
      <c r="F41" s="350"/>
      <c r="G41" s="350"/>
    </row>
    <row r="42" spans="2:7" x14ac:dyDescent="0.25">
      <c r="B42" s="338" t="s">
        <v>231</v>
      </c>
      <c r="C42" s="334"/>
      <c r="D42" s="342">
        <v>29</v>
      </c>
      <c r="E42" s="350"/>
      <c r="F42" s="350"/>
      <c r="G42" s="350"/>
    </row>
    <row r="43" spans="2:7" x14ac:dyDescent="0.25">
      <c r="B43" s="338">
        <v>5</v>
      </c>
      <c r="C43" s="336" t="s">
        <v>227</v>
      </c>
      <c r="D43" s="342">
        <v>1</v>
      </c>
      <c r="E43" s="350"/>
      <c r="F43" s="350"/>
      <c r="G43" s="350"/>
    </row>
    <row r="44" spans="2:7" x14ac:dyDescent="0.25">
      <c r="B44" s="339"/>
      <c r="C44" s="337" t="s">
        <v>83</v>
      </c>
      <c r="D44" s="343">
        <v>4</v>
      </c>
      <c r="E44" s="350"/>
      <c r="F44" s="350"/>
      <c r="G44" s="350"/>
    </row>
    <row r="45" spans="2:7" x14ac:dyDescent="0.25">
      <c r="B45" s="339"/>
      <c r="C45" s="337" t="s">
        <v>85</v>
      </c>
      <c r="D45" s="343">
        <v>4</v>
      </c>
      <c r="E45" s="350"/>
      <c r="F45" s="350"/>
      <c r="G45" s="350"/>
    </row>
    <row r="46" spans="2:7" x14ac:dyDescent="0.25">
      <c r="B46" s="339"/>
      <c r="C46" s="337" t="s">
        <v>219</v>
      </c>
      <c r="D46" s="343">
        <v>3</v>
      </c>
      <c r="E46" s="350"/>
      <c r="F46" s="350"/>
      <c r="G46" s="350"/>
    </row>
    <row r="47" spans="2:7" x14ac:dyDescent="0.25">
      <c r="B47" s="339"/>
      <c r="C47" s="337" t="s">
        <v>220</v>
      </c>
      <c r="D47" s="343">
        <v>4</v>
      </c>
      <c r="E47" s="350"/>
      <c r="F47" s="350"/>
      <c r="G47" s="350"/>
    </row>
    <row r="48" spans="2:7" x14ac:dyDescent="0.25">
      <c r="B48" s="339"/>
      <c r="C48" s="337" t="s">
        <v>225</v>
      </c>
      <c r="D48" s="343">
        <v>5</v>
      </c>
      <c r="E48" s="350"/>
      <c r="F48" s="350"/>
      <c r="G48" s="350"/>
    </row>
    <row r="49" spans="2:7" x14ac:dyDescent="0.25">
      <c r="B49" s="339"/>
      <c r="C49" s="335" t="s">
        <v>237</v>
      </c>
      <c r="D49" s="343">
        <v>2</v>
      </c>
      <c r="E49" s="350"/>
      <c r="F49" s="350"/>
      <c r="G49" s="350"/>
    </row>
    <row r="50" spans="2:7" x14ac:dyDescent="0.25">
      <c r="B50" s="339"/>
      <c r="C50" s="335" t="s">
        <v>240</v>
      </c>
      <c r="D50" s="343">
        <v>2</v>
      </c>
      <c r="E50" s="350"/>
      <c r="F50" s="350"/>
      <c r="G50" s="350"/>
    </row>
    <row r="51" spans="2:7" x14ac:dyDescent="0.25">
      <c r="B51" s="338" t="s">
        <v>232</v>
      </c>
      <c r="C51" s="334"/>
      <c r="D51" s="342">
        <v>25</v>
      </c>
      <c r="E51" s="350"/>
      <c r="F51" s="350"/>
      <c r="G51" s="350"/>
    </row>
    <row r="52" spans="2:7" x14ac:dyDescent="0.25">
      <c r="B52" s="338">
        <v>6</v>
      </c>
      <c r="C52" s="336" t="s">
        <v>227</v>
      </c>
      <c r="D52" s="342">
        <v>1</v>
      </c>
      <c r="E52" s="350"/>
      <c r="F52" s="350"/>
      <c r="G52" s="350"/>
    </row>
    <row r="53" spans="2:7" x14ac:dyDescent="0.25">
      <c r="B53" s="339"/>
      <c r="C53" s="337" t="s">
        <v>132</v>
      </c>
      <c r="D53" s="343">
        <v>1</v>
      </c>
      <c r="E53" s="350"/>
      <c r="F53" s="350"/>
      <c r="G53" s="350"/>
    </row>
    <row r="54" spans="2:7" x14ac:dyDescent="0.25">
      <c r="B54" s="339"/>
      <c r="C54" s="337" t="s">
        <v>181</v>
      </c>
      <c r="D54" s="343">
        <v>1</v>
      </c>
      <c r="E54" s="350"/>
      <c r="F54" s="350"/>
      <c r="G54" s="350"/>
    </row>
    <row r="55" spans="2:7" x14ac:dyDescent="0.25">
      <c r="B55" s="339"/>
      <c r="C55" s="337" t="s">
        <v>91</v>
      </c>
      <c r="D55" s="343">
        <v>1</v>
      </c>
      <c r="E55" s="350"/>
      <c r="F55" s="350"/>
      <c r="G55" s="350"/>
    </row>
    <row r="56" spans="2:7" x14ac:dyDescent="0.25">
      <c r="B56" s="339"/>
      <c r="C56" s="337" t="s">
        <v>109</v>
      </c>
      <c r="D56" s="343">
        <v>2</v>
      </c>
      <c r="E56" s="350"/>
      <c r="F56" s="350"/>
      <c r="G56" s="350"/>
    </row>
    <row r="57" spans="2:7" x14ac:dyDescent="0.25">
      <c r="B57" s="339"/>
      <c r="C57" s="337" t="s">
        <v>221</v>
      </c>
      <c r="D57" s="343">
        <v>2</v>
      </c>
      <c r="E57" s="350"/>
      <c r="F57" s="350"/>
      <c r="G57" s="350"/>
    </row>
    <row r="58" spans="2:7" x14ac:dyDescent="0.25">
      <c r="B58" s="339"/>
      <c r="C58" s="337" t="s">
        <v>223</v>
      </c>
      <c r="D58" s="343">
        <v>3</v>
      </c>
      <c r="E58" s="350"/>
      <c r="F58" s="350"/>
      <c r="G58" s="350"/>
    </row>
    <row r="59" spans="2:7" x14ac:dyDescent="0.25">
      <c r="B59" s="339"/>
      <c r="C59" s="337" t="s">
        <v>224</v>
      </c>
      <c r="D59" s="343">
        <v>2</v>
      </c>
      <c r="E59" s="350"/>
      <c r="F59" s="350"/>
      <c r="G59" s="350"/>
    </row>
    <row r="60" spans="2:7" x14ac:dyDescent="0.25">
      <c r="B60" s="339"/>
      <c r="C60" s="337" t="s">
        <v>226</v>
      </c>
      <c r="D60" s="343">
        <v>3</v>
      </c>
      <c r="E60" s="350"/>
      <c r="F60" s="350"/>
      <c r="G60" s="350"/>
    </row>
    <row r="61" spans="2:7" x14ac:dyDescent="0.25">
      <c r="B61" s="339"/>
      <c r="C61" s="335" t="s">
        <v>198</v>
      </c>
      <c r="D61" s="343">
        <v>4</v>
      </c>
      <c r="E61" s="350"/>
      <c r="F61" s="350"/>
      <c r="G61" s="350"/>
    </row>
    <row r="62" spans="2:7" x14ac:dyDescent="0.25">
      <c r="B62" s="339"/>
      <c r="C62" s="335" t="s">
        <v>241</v>
      </c>
      <c r="D62" s="343">
        <v>3</v>
      </c>
      <c r="E62" s="350"/>
      <c r="F62" s="350"/>
      <c r="G62" s="350"/>
    </row>
    <row r="63" spans="2:7" x14ac:dyDescent="0.25">
      <c r="B63" s="339"/>
      <c r="C63" s="335" t="s">
        <v>252</v>
      </c>
      <c r="D63" s="343">
        <v>2</v>
      </c>
      <c r="E63" s="350"/>
      <c r="F63" s="350"/>
      <c r="G63" s="350"/>
    </row>
    <row r="64" spans="2:7" x14ac:dyDescent="0.25">
      <c r="B64" s="338" t="s">
        <v>233</v>
      </c>
      <c r="C64" s="334"/>
      <c r="D64" s="342">
        <v>25</v>
      </c>
      <c r="E64" s="350"/>
      <c r="F64" s="350"/>
      <c r="G64" s="350"/>
    </row>
    <row r="65" spans="2:7" x14ac:dyDescent="0.25">
      <c r="B65" s="338">
        <v>7</v>
      </c>
      <c r="C65" s="336" t="s">
        <v>222</v>
      </c>
      <c r="D65" s="342">
        <v>2</v>
      </c>
      <c r="E65" s="350"/>
      <c r="F65" s="350"/>
      <c r="G65" s="350"/>
    </row>
    <row r="66" spans="2:7" x14ac:dyDescent="0.25">
      <c r="B66" s="339"/>
      <c r="C66" s="337" t="s">
        <v>127</v>
      </c>
      <c r="D66" s="343">
        <v>3</v>
      </c>
      <c r="E66" s="350"/>
      <c r="F66" s="350"/>
      <c r="G66" s="350"/>
    </row>
    <row r="67" spans="2:7" x14ac:dyDescent="0.25">
      <c r="B67" s="339"/>
      <c r="C67" s="337" t="s">
        <v>128</v>
      </c>
      <c r="D67" s="343">
        <v>2</v>
      </c>
      <c r="E67" s="350"/>
      <c r="F67" s="350"/>
      <c r="G67" s="350"/>
    </row>
    <row r="68" spans="2:7" x14ac:dyDescent="0.25">
      <c r="B68" s="339"/>
      <c r="C68" s="337" t="s">
        <v>95</v>
      </c>
      <c r="D68" s="343">
        <v>3</v>
      </c>
      <c r="E68" s="350"/>
      <c r="F68" s="350"/>
      <c r="G68" s="350"/>
    </row>
    <row r="69" spans="2:7" x14ac:dyDescent="0.25">
      <c r="B69" s="339"/>
      <c r="C69" s="335" t="s">
        <v>236</v>
      </c>
      <c r="D69" s="343">
        <v>4</v>
      </c>
      <c r="E69" s="350"/>
      <c r="F69" s="350"/>
      <c r="G69" s="350"/>
    </row>
    <row r="70" spans="2:7" x14ac:dyDescent="0.25">
      <c r="B70" s="339"/>
      <c r="C70" s="335" t="s">
        <v>238</v>
      </c>
      <c r="D70" s="343">
        <v>2</v>
      </c>
      <c r="E70" s="350"/>
      <c r="F70" s="350"/>
      <c r="G70" s="350"/>
    </row>
    <row r="71" spans="2:7" x14ac:dyDescent="0.25">
      <c r="B71" s="339"/>
      <c r="C71" s="335" t="s">
        <v>243</v>
      </c>
      <c r="D71" s="343">
        <v>1</v>
      </c>
      <c r="E71" s="350"/>
      <c r="F71" s="350"/>
      <c r="G71" s="350"/>
    </row>
    <row r="72" spans="2:7" x14ac:dyDescent="0.25">
      <c r="B72" s="339"/>
      <c r="C72" s="335" t="s">
        <v>249</v>
      </c>
      <c r="D72" s="343">
        <v>2</v>
      </c>
      <c r="E72" s="350"/>
      <c r="F72" s="350"/>
      <c r="G72" s="350"/>
    </row>
    <row r="73" spans="2:7" x14ac:dyDescent="0.25">
      <c r="B73" s="339"/>
      <c r="C73" s="335" t="s">
        <v>247</v>
      </c>
      <c r="D73" s="343">
        <v>3</v>
      </c>
      <c r="E73" s="350"/>
      <c r="F73" s="350"/>
      <c r="G73" s="350"/>
    </row>
    <row r="74" spans="2:7" x14ac:dyDescent="0.25">
      <c r="B74" s="339"/>
      <c r="C74" s="335" t="s">
        <v>251</v>
      </c>
      <c r="D74" s="343">
        <v>2</v>
      </c>
      <c r="E74" s="350"/>
      <c r="F74" s="350"/>
      <c r="G74" s="350"/>
    </row>
    <row r="75" spans="2:7" x14ac:dyDescent="0.25">
      <c r="B75" s="339"/>
      <c r="C75" s="335" t="s">
        <v>253</v>
      </c>
      <c r="D75" s="343">
        <v>1</v>
      </c>
      <c r="E75" s="350"/>
      <c r="F75" s="350"/>
      <c r="G75" s="350"/>
    </row>
    <row r="76" spans="2:7" x14ac:dyDescent="0.25">
      <c r="B76" s="338" t="s">
        <v>234</v>
      </c>
      <c r="C76" s="334"/>
      <c r="D76" s="342">
        <v>25</v>
      </c>
      <c r="E76" s="350"/>
      <c r="F76" s="350"/>
      <c r="G76" s="350"/>
    </row>
    <row r="77" spans="2:7" x14ac:dyDescent="0.25">
      <c r="B77" s="338">
        <v>8</v>
      </c>
      <c r="C77" s="336" t="s">
        <v>74</v>
      </c>
      <c r="D77" s="342">
        <v>2</v>
      </c>
      <c r="E77" s="350"/>
      <c r="F77" s="350"/>
      <c r="G77" s="350"/>
    </row>
    <row r="78" spans="2:7" x14ac:dyDescent="0.25">
      <c r="B78" s="339"/>
      <c r="C78" s="337" t="s">
        <v>129</v>
      </c>
      <c r="D78" s="343">
        <v>2</v>
      </c>
      <c r="E78" s="350"/>
      <c r="F78" s="350"/>
      <c r="G78" s="350"/>
    </row>
    <row r="79" spans="2:7" x14ac:dyDescent="0.25">
      <c r="B79" s="339"/>
      <c r="C79" s="337" t="s">
        <v>93</v>
      </c>
      <c r="D79" s="343">
        <v>9</v>
      </c>
      <c r="E79" s="350"/>
      <c r="F79" s="350"/>
      <c r="G79" s="350"/>
    </row>
    <row r="80" spans="2:7" x14ac:dyDescent="0.25">
      <c r="B80" s="339"/>
      <c r="C80" s="337" t="s">
        <v>111</v>
      </c>
      <c r="D80" s="343">
        <v>15</v>
      </c>
      <c r="E80" s="350"/>
      <c r="F80" s="350"/>
      <c r="G80" s="350"/>
    </row>
    <row r="81" spans="2:7" x14ac:dyDescent="0.25">
      <c r="B81" s="339"/>
      <c r="C81" s="335" t="s">
        <v>244</v>
      </c>
      <c r="D81" s="343">
        <v>1</v>
      </c>
      <c r="E81" s="350"/>
      <c r="F81" s="350"/>
      <c r="G81" s="350"/>
    </row>
    <row r="82" spans="2:7" x14ac:dyDescent="0.25">
      <c r="B82" s="338" t="s">
        <v>296</v>
      </c>
      <c r="C82" s="334"/>
      <c r="D82" s="342">
        <v>29</v>
      </c>
      <c r="E82" s="350"/>
      <c r="F82" s="350"/>
      <c r="G82" s="350"/>
    </row>
    <row r="83" spans="2:7" x14ac:dyDescent="0.25">
      <c r="B83" s="355" t="s">
        <v>218</v>
      </c>
      <c r="C83" s="341"/>
      <c r="D83" s="344">
        <v>210</v>
      </c>
      <c r="E83" s="350"/>
      <c r="F83" s="350"/>
      <c r="G83" s="350"/>
    </row>
    <row r="84" spans="2:7" x14ac:dyDescent="0.25">
      <c r="B84" s="350"/>
      <c r="D84" s="350"/>
      <c r="E84" s="350"/>
      <c r="F84" s="350"/>
      <c r="G84" s="350"/>
    </row>
    <row r="85" spans="2:7" x14ac:dyDescent="0.25">
      <c r="B85" s="350"/>
      <c r="D85" s="350"/>
      <c r="E85" s="350"/>
      <c r="F85" s="350"/>
      <c r="G85" s="350"/>
    </row>
    <row r="86" spans="2:7" x14ac:dyDescent="0.25">
      <c r="B86" s="350"/>
      <c r="D86" s="350"/>
      <c r="E86" s="350"/>
      <c r="F86" s="350"/>
      <c r="G86" s="350"/>
    </row>
    <row r="87" spans="2:7" x14ac:dyDescent="0.25">
      <c r="B87" s="350"/>
      <c r="D87" s="350"/>
      <c r="E87" s="350"/>
      <c r="F87" s="350"/>
      <c r="G87" s="350"/>
    </row>
    <row r="88" spans="2:7" x14ac:dyDescent="0.25">
      <c r="B88" s="350"/>
    </row>
    <row r="89" spans="2:7" x14ac:dyDescent="0.25">
      <c r="B89" s="350"/>
    </row>
    <row r="90" spans="2:7" x14ac:dyDescent="0.25">
      <c r="B90" s="350"/>
    </row>
    <row r="91" spans="2:7" x14ac:dyDescent="0.25">
      <c r="B91" s="350"/>
    </row>
    <row r="92" spans="2:7" x14ac:dyDescent="0.25">
      <c r="B92" s="350"/>
    </row>
    <row r="93" spans="2:7" x14ac:dyDescent="0.25">
      <c r="B93" s="350"/>
    </row>
    <row r="94" spans="2:7" x14ac:dyDescent="0.25">
      <c r="B94" s="350"/>
    </row>
    <row r="95" spans="2:7" x14ac:dyDescent="0.25">
      <c r="B95" s="350"/>
    </row>
    <row r="96" spans="2:7" x14ac:dyDescent="0.25">
      <c r="B96" s="350"/>
    </row>
    <row r="97" spans="2:2" x14ac:dyDescent="0.25">
      <c r="B97" s="350"/>
    </row>
    <row r="98" spans="2:2" x14ac:dyDescent="0.25">
      <c r="B98" s="350"/>
    </row>
    <row r="99" spans="2:2" x14ac:dyDescent="0.25">
      <c r="B99" s="350"/>
    </row>
    <row r="100" spans="2:2" x14ac:dyDescent="0.25">
      <c r="B100" s="350"/>
    </row>
    <row r="101" spans="2:2" x14ac:dyDescent="0.25">
      <c r="B101" s="350"/>
    </row>
    <row r="102" spans="2:2" x14ac:dyDescent="0.25">
      <c r="B102" s="350"/>
    </row>
    <row r="103" spans="2:2" x14ac:dyDescent="0.25">
      <c r="B103" s="350"/>
    </row>
    <row r="104" spans="2:2" x14ac:dyDescent="0.25">
      <c r="B104" s="350"/>
    </row>
    <row r="105" spans="2:2" x14ac:dyDescent="0.25">
      <c r="B105" s="350"/>
    </row>
    <row r="106" spans="2:2" x14ac:dyDescent="0.25">
      <c r="B106" s="350"/>
    </row>
    <row r="107" spans="2:2" x14ac:dyDescent="0.25">
      <c r="B107" s="350"/>
    </row>
    <row r="108" spans="2:2" x14ac:dyDescent="0.25">
      <c r="B108" s="350"/>
    </row>
    <row r="109" spans="2:2" x14ac:dyDescent="0.25">
      <c r="B109" s="350"/>
    </row>
    <row r="110" spans="2:2" x14ac:dyDescent="0.25">
      <c r="B110" s="350"/>
    </row>
    <row r="111" spans="2:2" x14ac:dyDescent="0.25">
      <c r="B111" s="350"/>
    </row>
    <row r="112" spans="2:2" x14ac:dyDescent="0.25">
      <c r="B112" s="350"/>
    </row>
    <row r="113" spans="2:2" x14ac:dyDescent="0.25">
      <c r="B113" s="350"/>
    </row>
    <row r="114" spans="2:2" x14ac:dyDescent="0.25">
      <c r="B114" s="350"/>
    </row>
    <row r="115" spans="2:2" x14ac:dyDescent="0.25">
      <c r="B115" s="350"/>
    </row>
    <row r="116" spans="2:2" x14ac:dyDescent="0.25">
      <c r="B116" s="350"/>
    </row>
    <row r="117" spans="2:2" x14ac:dyDescent="0.25">
      <c r="B117" s="350"/>
    </row>
    <row r="118" spans="2:2" x14ac:dyDescent="0.25">
      <c r="B118" s="350"/>
    </row>
    <row r="119" spans="2:2" x14ac:dyDescent="0.25">
      <c r="B119" s="350"/>
    </row>
    <row r="120" spans="2:2" x14ac:dyDescent="0.25">
      <c r="B120" s="350"/>
    </row>
    <row r="121" spans="2:2" x14ac:dyDescent="0.25">
      <c r="B121" s="350"/>
    </row>
    <row r="122" spans="2:2" x14ac:dyDescent="0.25">
      <c r="B122" s="350"/>
    </row>
    <row r="123" spans="2:2" x14ac:dyDescent="0.25">
      <c r="B123" s="350"/>
    </row>
    <row r="124" spans="2:2" x14ac:dyDescent="0.25">
      <c r="B124" s="350"/>
    </row>
    <row r="125" spans="2:2" x14ac:dyDescent="0.25">
      <c r="B125" s="350"/>
    </row>
    <row r="126" spans="2:2" x14ac:dyDescent="0.25">
      <c r="B126" s="350"/>
    </row>
    <row r="127" spans="2:2" x14ac:dyDescent="0.25">
      <c r="B127" s="350"/>
    </row>
    <row r="128" spans="2:2" x14ac:dyDescent="0.25">
      <c r="B128" s="350"/>
    </row>
    <row r="129" spans="2:2" x14ac:dyDescent="0.25">
      <c r="B129" s="350"/>
    </row>
    <row r="130" spans="2:2" x14ac:dyDescent="0.25">
      <c r="B130" s="350"/>
    </row>
    <row r="131" spans="2:2" x14ac:dyDescent="0.25">
      <c r="B131" s="350"/>
    </row>
    <row r="132" spans="2:2" x14ac:dyDescent="0.25">
      <c r="B132" s="350"/>
    </row>
    <row r="133" spans="2:2" x14ac:dyDescent="0.25">
      <c r="B133" s="350"/>
    </row>
    <row r="134" spans="2:2" x14ac:dyDescent="0.25">
      <c r="B134" s="350"/>
    </row>
    <row r="135" spans="2:2" x14ac:dyDescent="0.25">
      <c r="B135" s="350"/>
    </row>
    <row r="136" spans="2:2" x14ac:dyDescent="0.25">
      <c r="B136" s="350"/>
    </row>
    <row r="137" spans="2:2" x14ac:dyDescent="0.25">
      <c r="B137" s="350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BB634DBB82C144AAA90F69EF7DC131" ma:contentTypeVersion="2" ma:contentTypeDescription="Utwórz nowy dokument." ma:contentTypeScope="" ma:versionID="bed680982db2eaf9f0c61d9f34c0afd7">
  <xsd:schema xmlns:xsd="http://www.w3.org/2001/XMLSchema" xmlns:xs="http://www.w3.org/2001/XMLSchema" xmlns:p="http://schemas.microsoft.com/office/2006/metadata/properties" xmlns:ns2="b6cb41a6-39b2-4d17-ae7f-3b05ba1e85ab" targetNamespace="http://schemas.microsoft.com/office/2006/metadata/properties" ma:root="true" ma:fieldsID="748759610b628ee36a2de7c3e79db294" ns2:_="">
    <xsd:import namespace="b6cb41a6-39b2-4d17-ae7f-3b05ba1e8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cb41a6-39b2-4d17-ae7f-3b05ba1e85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09A59B-2E07-4BEC-9DE4-51E752B9DD2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867F07-5673-48F1-B2B3-7EE77F3507C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cb41a6-39b2-4d17-ae7f-3b05ba1e8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1AF08B-F4EF-4BA6-A349-065EE211B1D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Plan VIII</vt:lpstr>
      <vt:lpstr>ECTS</vt:lpstr>
      <vt:lpstr>ECTS roboczy aktualny</vt:lpstr>
      <vt:lpstr>ECTS!Obszar_wydruku</vt:lpstr>
      <vt:lpstr>'Plan VIII'!Obszar_wydruku</vt:lpstr>
    </vt:vector>
  </TitlesOfParts>
  <Company>ATR - Bydgoszcz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Lucyna F.</dc:creator>
  <cp:lastModifiedBy>Biuro Rektora</cp:lastModifiedBy>
  <cp:lastPrinted>2020-03-17T10:44:54Z</cp:lastPrinted>
  <dcterms:created xsi:type="dcterms:W3CDTF">2005-11-04T08:43:51Z</dcterms:created>
  <dcterms:modified xsi:type="dcterms:W3CDTF">2020-06-08T10:46:14Z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0x010100B1BB634DBB82C144AAA90F69EF7DC131</vt:lpwstr>
  </property>
</Properties>
</file>