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MOJE  DOKUMENTY  14.07.2021\GiGN    II stopień wniosek 2022-23\Załącznik nr 3 Program studiów i efekty\"/>
    </mc:Choice>
  </mc:AlternateContent>
  <xr:revisionPtr revIDLastSave="0" documentId="13_ncr:1_{9DB99C50-595A-4BD6-8170-37EE78470502}" xr6:coauthVersionLast="47" xr6:coauthVersionMax="47" xr10:uidLastSave="{00000000-0000-0000-0000-000000000000}"/>
  <bookViews>
    <workbookView xWindow="-120" yWindow="-120" windowWidth="29040" windowHeight="15840" tabRatio="781" activeTab="1" xr2:uid="{00000000-000D-0000-FFFF-FFFF00000000}"/>
  </bookViews>
  <sheets>
    <sheet name="plan studiów II" sheetId="5" r:id="rId1"/>
    <sheet name="NA_ECTS" sheetId="6" r:id="rId2"/>
  </sheets>
  <definedNames>
    <definedName name="Liczba_zajęć">#REF!</definedName>
    <definedName name="_xlnm.Print_Area" localSheetId="1">NA_ECTS!$A$1:$K$65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67" i="5" l="1"/>
  <c r="D71" i="5"/>
  <c r="L37" i="6"/>
  <c r="Q37" i="6" s="1"/>
  <c r="L38" i="6"/>
  <c r="Z38" i="6" s="1"/>
  <c r="L39" i="6"/>
  <c r="L40" i="6"/>
  <c r="L41" i="6"/>
  <c r="V41" i="6" s="1"/>
  <c r="L42" i="6"/>
  <c r="V42" i="6" s="1"/>
  <c r="L43" i="6"/>
  <c r="L44" i="6"/>
  <c r="L45" i="6"/>
  <c r="Q45" i="6" s="1"/>
  <c r="L46" i="6"/>
  <c r="Z46" i="6" s="1"/>
  <c r="L47" i="6"/>
  <c r="L48" i="6"/>
  <c r="L49" i="6"/>
  <c r="V49" i="6" s="1"/>
  <c r="L50" i="6"/>
  <c r="V50" i="6" s="1"/>
  <c r="L51" i="6"/>
  <c r="L52" i="6"/>
  <c r="L53" i="6"/>
  <c r="Q53" i="6" s="1"/>
  <c r="L54" i="6"/>
  <c r="Z54" i="6" s="1"/>
  <c r="L55" i="6"/>
  <c r="L56" i="6"/>
  <c r="Z56" i="6" s="1"/>
  <c r="L57" i="6"/>
  <c r="V57" i="6" s="1"/>
  <c r="L58" i="6"/>
  <c r="V58" i="6" s="1"/>
  <c r="L59" i="6"/>
  <c r="L60" i="6"/>
  <c r="Z60" i="6" s="1"/>
  <c r="L61" i="6"/>
  <c r="Q61" i="6" s="1"/>
  <c r="L62" i="6"/>
  <c r="Z62" i="6" s="1"/>
  <c r="L36" i="6"/>
  <c r="L7" i="6"/>
  <c r="V7" i="6" s="1"/>
  <c r="L8" i="6"/>
  <c r="L9" i="6"/>
  <c r="Q9" i="6" s="1"/>
  <c r="S9" i="6" s="1"/>
  <c r="L10" i="6"/>
  <c r="L11" i="6"/>
  <c r="V11" i="6" s="1"/>
  <c r="L12" i="6"/>
  <c r="L13" i="6"/>
  <c r="V13" i="6" s="1"/>
  <c r="L14" i="6"/>
  <c r="L15" i="6"/>
  <c r="V15" i="6" s="1"/>
  <c r="L16" i="6"/>
  <c r="L17" i="6"/>
  <c r="Q17" i="6" s="1"/>
  <c r="S17" i="6" s="1"/>
  <c r="L18" i="6"/>
  <c r="L19" i="6"/>
  <c r="V19" i="6" s="1"/>
  <c r="L20" i="6"/>
  <c r="L21" i="6"/>
  <c r="V21" i="6" s="1"/>
  <c r="L22" i="6"/>
  <c r="L23" i="6"/>
  <c r="V23" i="6" s="1"/>
  <c r="L24" i="6"/>
  <c r="L25" i="6"/>
  <c r="Q25" i="6" s="1"/>
  <c r="S25" i="6" s="1"/>
  <c r="L26" i="6"/>
  <c r="L27" i="6"/>
  <c r="V27" i="6" s="1"/>
  <c r="L28" i="6"/>
  <c r="L29" i="6"/>
  <c r="V29" i="6" s="1"/>
  <c r="L30" i="6"/>
  <c r="L6" i="6"/>
  <c r="M65" i="6"/>
  <c r="M64" i="6"/>
  <c r="R62" i="6"/>
  <c r="Z61" i="6"/>
  <c r="R61" i="6"/>
  <c r="V60" i="6"/>
  <c r="R60" i="6"/>
  <c r="Q60" i="6"/>
  <c r="S60" i="6" s="1"/>
  <c r="Z59" i="6"/>
  <c r="V59" i="6"/>
  <c r="R59" i="6"/>
  <c r="Q59" i="6"/>
  <c r="S59" i="6" s="1"/>
  <c r="R58" i="6"/>
  <c r="R57" i="6"/>
  <c r="V56" i="6"/>
  <c r="R56" i="6"/>
  <c r="Q56" i="6"/>
  <c r="S56" i="6" s="1"/>
  <c r="Z55" i="6"/>
  <c r="V55" i="6"/>
  <c r="R55" i="6"/>
  <c r="Q55" i="6"/>
  <c r="S55" i="6" s="1"/>
  <c r="R54" i="6"/>
  <c r="Z53" i="6"/>
  <c r="R53" i="6"/>
  <c r="Z52" i="6"/>
  <c r="V52" i="6"/>
  <c r="R52" i="6"/>
  <c r="Q52" i="6"/>
  <c r="S52" i="6" s="1"/>
  <c r="Z51" i="6"/>
  <c r="V51" i="6"/>
  <c r="R51" i="6"/>
  <c r="Q51" i="6"/>
  <c r="S51" i="6" s="1"/>
  <c r="R50" i="6"/>
  <c r="R49" i="6"/>
  <c r="Z48" i="6"/>
  <c r="V48" i="6"/>
  <c r="R48" i="6"/>
  <c r="Q48" i="6"/>
  <c r="S48" i="6" s="1"/>
  <c r="Z47" i="6"/>
  <c r="V47" i="6"/>
  <c r="R47" i="6"/>
  <c r="S47" i="6" s="1"/>
  <c r="Q47" i="6"/>
  <c r="R46" i="6"/>
  <c r="Z45" i="6"/>
  <c r="R45" i="6"/>
  <c r="Z44" i="6"/>
  <c r="V44" i="6"/>
  <c r="R44" i="6"/>
  <c r="Q44" i="6"/>
  <c r="Z43" i="6"/>
  <c r="V43" i="6"/>
  <c r="R43" i="6"/>
  <c r="Q43" i="6"/>
  <c r="R42" i="6"/>
  <c r="Q42" i="6"/>
  <c r="S42" i="6" s="1"/>
  <c r="R41" i="6"/>
  <c r="Z40" i="6"/>
  <c r="V40" i="6"/>
  <c r="R40" i="6"/>
  <c r="Q40" i="6"/>
  <c r="Z39" i="6"/>
  <c r="V39" i="6"/>
  <c r="R39" i="6"/>
  <c r="Q39" i="6"/>
  <c r="V38" i="6"/>
  <c r="R38" i="6"/>
  <c r="Z37" i="6"/>
  <c r="R37" i="6"/>
  <c r="Z36" i="6"/>
  <c r="V36" i="6"/>
  <c r="R36" i="6"/>
  <c r="Q36" i="6"/>
  <c r="M33" i="6"/>
  <c r="M32" i="6"/>
  <c r="Z30" i="6"/>
  <c r="V30" i="6"/>
  <c r="R30" i="6"/>
  <c r="Q30" i="6"/>
  <c r="Z29" i="6"/>
  <c r="R29" i="6"/>
  <c r="Z28" i="6"/>
  <c r="V28" i="6"/>
  <c r="R28" i="6"/>
  <c r="Q28" i="6"/>
  <c r="Z27" i="6"/>
  <c r="R27" i="6"/>
  <c r="Q27" i="6"/>
  <c r="S27" i="6" s="1"/>
  <c r="Z26" i="6"/>
  <c r="V26" i="6"/>
  <c r="R26" i="6"/>
  <c r="Q26" i="6"/>
  <c r="S26" i="6" s="1"/>
  <c r="V25" i="6"/>
  <c r="R25" i="6"/>
  <c r="Z24" i="6"/>
  <c r="V24" i="6"/>
  <c r="R24" i="6"/>
  <c r="Q24" i="6"/>
  <c r="S24" i="6" s="1"/>
  <c r="R23" i="6"/>
  <c r="Z22" i="6"/>
  <c r="V22" i="6"/>
  <c r="R22" i="6"/>
  <c r="Q22" i="6"/>
  <c r="Z21" i="6"/>
  <c r="R21" i="6"/>
  <c r="Z20" i="6"/>
  <c r="V20" i="6"/>
  <c r="R20" i="6"/>
  <c r="Q20" i="6"/>
  <c r="Z19" i="6"/>
  <c r="R19" i="6"/>
  <c r="Q19" i="6"/>
  <c r="S19" i="6" s="1"/>
  <c r="Z18" i="6"/>
  <c r="V18" i="6"/>
  <c r="R18" i="6"/>
  <c r="Q18" i="6"/>
  <c r="S18" i="6" s="1"/>
  <c r="V17" i="6"/>
  <c r="R17" i="6"/>
  <c r="Z16" i="6"/>
  <c r="V16" i="6"/>
  <c r="R16" i="6"/>
  <c r="Q16" i="6"/>
  <c r="S16" i="6" s="1"/>
  <c r="R15" i="6"/>
  <c r="Z14" i="6"/>
  <c r="V14" i="6"/>
  <c r="R14" i="6"/>
  <c r="Q14" i="6"/>
  <c r="Z13" i="6"/>
  <c r="R13" i="6"/>
  <c r="Z12" i="6"/>
  <c r="V12" i="6"/>
  <c r="R12" i="6"/>
  <c r="Q12" i="6"/>
  <c r="Z11" i="6"/>
  <c r="R11" i="6"/>
  <c r="Q11" i="6"/>
  <c r="S11" i="6" s="1"/>
  <c r="Z10" i="6"/>
  <c r="V10" i="6"/>
  <c r="R10" i="6"/>
  <c r="Q10" i="6"/>
  <c r="S10" i="6" s="1"/>
  <c r="V9" i="6"/>
  <c r="R9" i="6"/>
  <c r="Z8" i="6"/>
  <c r="V8" i="6"/>
  <c r="R8" i="6"/>
  <c r="Q8" i="6"/>
  <c r="S8" i="6" s="1"/>
  <c r="R7" i="6"/>
  <c r="Z6" i="6"/>
  <c r="V6" i="6"/>
  <c r="R6" i="6"/>
  <c r="Q6" i="6"/>
  <c r="D145" i="5"/>
  <c r="E145" i="5"/>
  <c r="F145" i="5"/>
  <c r="W49" i="5"/>
  <c r="W54" i="5" s="1"/>
  <c r="V49" i="5"/>
  <c r="U49" i="5"/>
  <c r="T49" i="5"/>
  <c r="AF97" i="5"/>
  <c r="AG97" i="5"/>
  <c r="AE97" i="5"/>
  <c r="AF146" i="5"/>
  <c r="AG146" i="5"/>
  <c r="AE146" i="5"/>
  <c r="AF197" i="5"/>
  <c r="AG197" i="5"/>
  <c r="AE197" i="5"/>
  <c r="AA196" i="5"/>
  <c r="Z196" i="5"/>
  <c r="Y196" i="5"/>
  <c r="X196" i="5"/>
  <c r="W196" i="5"/>
  <c r="V196" i="5"/>
  <c r="U196" i="5"/>
  <c r="T196" i="5"/>
  <c r="S196" i="5"/>
  <c r="R196" i="5"/>
  <c r="Q196" i="5"/>
  <c r="P196" i="5"/>
  <c r="O196" i="5"/>
  <c r="N196" i="5"/>
  <c r="M196" i="5"/>
  <c r="L196" i="5"/>
  <c r="J196" i="5"/>
  <c r="I196" i="5"/>
  <c r="F196" i="5"/>
  <c r="E196" i="5"/>
  <c r="D196" i="5"/>
  <c r="AA145" i="5"/>
  <c r="Z145" i="5"/>
  <c r="Y145" i="5"/>
  <c r="X145" i="5"/>
  <c r="W145" i="5"/>
  <c r="V145" i="5"/>
  <c r="U145" i="5"/>
  <c r="T145" i="5"/>
  <c r="S145" i="5"/>
  <c r="R145" i="5"/>
  <c r="Q145" i="5"/>
  <c r="P145" i="5"/>
  <c r="O145" i="5"/>
  <c r="N145" i="5"/>
  <c r="M145" i="5"/>
  <c r="L145" i="5"/>
  <c r="I145" i="5"/>
  <c r="T105" i="5"/>
  <c r="T154" i="5" s="1"/>
  <c r="P105" i="5"/>
  <c r="P154" i="5" s="1"/>
  <c r="L105" i="5"/>
  <c r="L154" i="5" s="1"/>
  <c r="T104" i="5"/>
  <c r="T204" i="5" s="1"/>
  <c r="P104" i="5"/>
  <c r="P153" i="5" s="1"/>
  <c r="L104" i="5"/>
  <c r="L153" i="5" s="1"/>
  <c r="T103" i="5"/>
  <c r="T152" i="5" s="1"/>
  <c r="P103" i="5"/>
  <c r="P203" i="5" s="1"/>
  <c r="L103" i="5"/>
  <c r="L152" i="5" s="1"/>
  <c r="AA96" i="5"/>
  <c r="Z96" i="5"/>
  <c r="Y96" i="5"/>
  <c r="X96" i="5"/>
  <c r="W96" i="5"/>
  <c r="V96" i="5"/>
  <c r="U96" i="5"/>
  <c r="T96" i="5"/>
  <c r="S96" i="5"/>
  <c r="R96" i="5"/>
  <c r="Q96" i="5"/>
  <c r="P96" i="5"/>
  <c r="O96" i="5"/>
  <c r="N96" i="5"/>
  <c r="M96" i="5"/>
  <c r="L96" i="5"/>
  <c r="F96" i="5"/>
  <c r="E96" i="5"/>
  <c r="D96" i="5"/>
  <c r="AF50" i="5"/>
  <c r="AE50" i="5"/>
  <c r="AA49" i="5"/>
  <c r="AA54" i="5" s="1"/>
  <c r="Z49" i="5"/>
  <c r="Z54" i="5" s="1"/>
  <c r="Y49" i="5"/>
  <c r="Y54" i="5" s="1"/>
  <c r="X49" i="5"/>
  <c r="X54" i="5" s="1"/>
  <c r="V54" i="5"/>
  <c r="U54" i="5"/>
  <c r="T54" i="5"/>
  <c r="S49" i="5"/>
  <c r="S54" i="5" s="1"/>
  <c r="R49" i="5"/>
  <c r="R54" i="5" s="1"/>
  <c r="Q49" i="5"/>
  <c r="Q54" i="5" s="1"/>
  <c r="P49" i="5"/>
  <c r="P54" i="5" s="1"/>
  <c r="O49" i="5"/>
  <c r="O54" i="5" s="1"/>
  <c r="N49" i="5"/>
  <c r="N54" i="5" s="1"/>
  <c r="M49" i="5"/>
  <c r="M54" i="5" s="1"/>
  <c r="L49" i="5"/>
  <c r="L54" i="5" s="1"/>
  <c r="J49" i="5"/>
  <c r="J54" i="5" s="1"/>
  <c r="F49" i="5"/>
  <c r="F54" i="5" s="1"/>
  <c r="E49" i="5"/>
  <c r="E54" i="5" s="1"/>
  <c r="D49" i="5"/>
  <c r="D54" i="5" s="1"/>
  <c r="T197" i="5" l="1"/>
  <c r="S6" i="6"/>
  <c r="Z9" i="6"/>
  <c r="S12" i="6"/>
  <c r="Q13" i="6"/>
  <c r="S13" i="6" s="1"/>
  <c r="S14" i="6"/>
  <c r="Z17" i="6"/>
  <c r="S20" i="6"/>
  <c r="Q21" i="6"/>
  <c r="S21" i="6" s="1"/>
  <c r="S22" i="6"/>
  <c r="Z25" i="6"/>
  <c r="S28" i="6"/>
  <c r="Q29" i="6"/>
  <c r="S29" i="6" s="1"/>
  <c r="S30" i="6"/>
  <c r="Q50" i="6"/>
  <c r="S50" i="6" s="1"/>
  <c r="Q58" i="6"/>
  <c r="S58" i="6" s="1"/>
  <c r="S61" i="6"/>
  <c r="S53" i="6"/>
  <c r="S45" i="6"/>
  <c r="S37" i="6"/>
  <c r="Z42" i="6"/>
  <c r="V46" i="6"/>
  <c r="L32" i="6"/>
  <c r="S36" i="6"/>
  <c r="S39" i="6"/>
  <c r="S40" i="6"/>
  <c r="S43" i="6"/>
  <c r="S44" i="6"/>
  <c r="Z50" i="6"/>
  <c r="V54" i="6"/>
  <c r="Z58" i="6"/>
  <c r="V62" i="6"/>
  <c r="T146" i="5"/>
  <c r="V37" i="6"/>
  <c r="Q41" i="6"/>
  <c r="S41" i="6" s="1"/>
  <c r="V45" i="6"/>
  <c r="V61" i="6"/>
  <c r="Z41" i="6"/>
  <c r="Z49" i="6"/>
  <c r="Z57" i="6"/>
  <c r="L64" i="6"/>
  <c r="Q49" i="6"/>
  <c r="S49" i="6" s="1"/>
  <c r="V53" i="6"/>
  <c r="Q57" i="6"/>
  <c r="S57" i="6" s="1"/>
  <c r="Q38" i="6"/>
  <c r="S38" i="6" s="1"/>
  <c r="Q46" i="6"/>
  <c r="S46" i="6" s="1"/>
  <c r="Q54" i="6"/>
  <c r="S54" i="6" s="1"/>
  <c r="Q62" i="6"/>
  <c r="S62" i="6" s="1"/>
  <c r="Q7" i="6"/>
  <c r="S7" i="6" s="1"/>
  <c r="Z7" i="6"/>
  <c r="Q15" i="6"/>
  <c r="S15" i="6" s="1"/>
  <c r="Z15" i="6"/>
  <c r="Q23" i="6"/>
  <c r="S23" i="6" s="1"/>
  <c r="Z23" i="6"/>
  <c r="V32" i="6"/>
  <c r="X32" i="6" s="1"/>
  <c r="X97" i="5"/>
  <c r="L55" i="5"/>
  <c r="P55" i="5"/>
  <c r="T55" i="5"/>
  <c r="X55" i="5"/>
  <c r="F101" i="5"/>
  <c r="F150" i="5" s="1"/>
  <c r="N101" i="5"/>
  <c r="R101" i="5"/>
  <c r="R150" i="5" s="1"/>
  <c r="V101" i="5"/>
  <c r="Z101" i="5"/>
  <c r="Z150" i="5" s="1"/>
  <c r="P152" i="5"/>
  <c r="T153" i="5"/>
  <c r="L203" i="5"/>
  <c r="P204" i="5"/>
  <c r="T205" i="5"/>
  <c r="E101" i="5"/>
  <c r="E150" i="5" s="1"/>
  <c r="M101" i="5"/>
  <c r="M150" i="5" s="1"/>
  <c r="Q101" i="5"/>
  <c r="Q201" i="5" s="1"/>
  <c r="U101" i="5"/>
  <c r="U150" i="5" s="1"/>
  <c r="Y101" i="5"/>
  <c r="Y150" i="5" s="1"/>
  <c r="L204" i="5"/>
  <c r="P205" i="5"/>
  <c r="D101" i="5"/>
  <c r="D201" i="5" s="1"/>
  <c r="L101" i="5"/>
  <c r="L201" i="5" s="1"/>
  <c r="P101" i="5"/>
  <c r="P201" i="5" s="1"/>
  <c r="T101" i="5"/>
  <c r="T150" i="5" s="1"/>
  <c r="N201" i="5"/>
  <c r="V201" i="5"/>
  <c r="T203" i="5"/>
  <c r="L205" i="5"/>
  <c r="O101" i="5"/>
  <c r="O201" i="5" s="1"/>
  <c r="S101" i="5"/>
  <c r="S150" i="5" s="1"/>
  <c r="W101" i="5"/>
  <c r="W150" i="5" s="1"/>
  <c r="AA101" i="5"/>
  <c r="AA150" i="5" s="1"/>
  <c r="N150" i="5"/>
  <c r="V150" i="5"/>
  <c r="E201" i="5"/>
  <c r="M201" i="5"/>
  <c r="L197" i="5"/>
  <c r="X197" i="5"/>
  <c r="P197" i="5"/>
  <c r="L146" i="5"/>
  <c r="X146" i="5"/>
  <c r="P146" i="5"/>
  <c r="L97" i="5"/>
  <c r="X101" i="5"/>
  <c r="T97" i="5"/>
  <c r="P97" i="5"/>
  <c r="X50" i="5"/>
  <c r="T50" i="5"/>
  <c r="P50" i="5"/>
  <c r="L50" i="5"/>
  <c r="F201" i="5" l="1"/>
  <c r="P150" i="5"/>
  <c r="Z64" i="6"/>
  <c r="V64" i="6"/>
  <c r="X64" i="6" s="1"/>
  <c r="Z32" i="6"/>
  <c r="Z201" i="5"/>
  <c r="S201" i="5"/>
  <c r="T201" i="5"/>
  <c r="W201" i="5"/>
  <c r="Y201" i="5"/>
  <c r="R201" i="5"/>
  <c r="P202" i="5" s="1"/>
  <c r="L150" i="5"/>
  <c r="T102" i="5"/>
  <c r="L202" i="5"/>
  <c r="P102" i="5"/>
  <c r="T151" i="5"/>
  <c r="X102" i="5"/>
  <c r="L102" i="5"/>
  <c r="U201" i="5"/>
  <c r="AA201" i="5"/>
  <c r="X150" i="5"/>
  <c r="X151" i="5" s="1"/>
  <c r="X201" i="5"/>
  <c r="Q150" i="5"/>
  <c r="P151" i="5" s="1"/>
  <c r="O150" i="5"/>
  <c r="L151" i="5" s="1"/>
  <c r="D150" i="5"/>
  <c r="X202" i="5" l="1"/>
  <c r="T202" i="5"/>
  <c r="K194" i="5" l="1"/>
  <c r="K143" i="5"/>
  <c r="H48" i="5"/>
  <c r="AF58" i="5"/>
  <c r="AG58" i="5"/>
  <c r="AE58" i="5"/>
  <c r="AF105" i="5"/>
  <c r="AG105" i="5"/>
  <c r="AE105" i="5"/>
  <c r="AG154" i="5"/>
  <c r="AF154" i="5"/>
  <c r="AE154" i="5"/>
  <c r="AG202" i="5"/>
  <c r="AF202" i="5"/>
  <c r="AE202" i="5"/>
  <c r="G194" i="5"/>
  <c r="H193" i="5"/>
  <c r="G193" i="5" s="1"/>
  <c r="K192" i="5"/>
  <c r="H192" i="5"/>
  <c r="G192" i="5" s="1"/>
  <c r="K191" i="5"/>
  <c r="H191" i="5"/>
  <c r="K190" i="5"/>
  <c r="H190" i="5"/>
  <c r="K189" i="5"/>
  <c r="H189" i="5"/>
  <c r="K188" i="5"/>
  <c r="H188" i="5"/>
  <c r="G188" i="5" s="1"/>
  <c r="K187" i="5"/>
  <c r="H187" i="5"/>
  <c r="K186" i="5"/>
  <c r="H186" i="5"/>
  <c r="G186" i="5" s="1"/>
  <c r="K185" i="5"/>
  <c r="H185" i="5"/>
  <c r="H184" i="5"/>
  <c r="G184" i="5" s="1"/>
  <c r="K183" i="5"/>
  <c r="H183" i="5"/>
  <c r="G143" i="5"/>
  <c r="J141" i="5"/>
  <c r="H141" i="5"/>
  <c r="J140" i="5"/>
  <c r="H140" i="5"/>
  <c r="K139" i="5"/>
  <c r="H139" i="5"/>
  <c r="G139" i="5" s="1"/>
  <c r="K138" i="5"/>
  <c r="J138" i="5"/>
  <c r="H138" i="5"/>
  <c r="K137" i="5"/>
  <c r="J137" i="5"/>
  <c r="H137" i="5"/>
  <c r="K136" i="5"/>
  <c r="H136" i="5"/>
  <c r="G136" i="5" s="1"/>
  <c r="K135" i="5"/>
  <c r="H135" i="5"/>
  <c r="J134" i="5"/>
  <c r="H134" i="5"/>
  <c r="K95" i="5"/>
  <c r="G95" i="5" s="1"/>
  <c r="H95" i="5"/>
  <c r="H94" i="5"/>
  <c r="G94" i="5" s="1"/>
  <c r="H93" i="5"/>
  <c r="K93" i="5"/>
  <c r="J92" i="5"/>
  <c r="H92" i="5"/>
  <c r="G92" i="5" s="1"/>
  <c r="K91" i="5"/>
  <c r="H91" i="5"/>
  <c r="H90" i="5"/>
  <c r="I90" i="5"/>
  <c r="I96" i="5" s="1"/>
  <c r="K89" i="5"/>
  <c r="H89" i="5"/>
  <c r="J88" i="5"/>
  <c r="J96" i="5" s="1"/>
  <c r="J101" i="5" s="1"/>
  <c r="J201" i="5" s="1"/>
  <c r="H88" i="5"/>
  <c r="G88" i="5" s="1"/>
  <c r="H87" i="5"/>
  <c r="K87" i="5"/>
  <c r="G48" i="5"/>
  <c r="H47" i="5"/>
  <c r="G47" i="5" s="1"/>
  <c r="I46" i="5"/>
  <c r="G46" i="5" s="1"/>
  <c r="H45" i="5"/>
  <c r="K45" i="5"/>
  <c r="K49" i="5" s="1"/>
  <c r="K54" i="5" s="1"/>
  <c r="H44" i="5"/>
  <c r="I44" i="5"/>
  <c r="I43" i="5"/>
  <c r="G89" i="5" l="1"/>
  <c r="G93" i="5"/>
  <c r="H196" i="5"/>
  <c r="G187" i="5"/>
  <c r="G189" i="5"/>
  <c r="I49" i="5"/>
  <c r="I54" i="5" s="1"/>
  <c r="I101" i="5" s="1"/>
  <c r="G45" i="5"/>
  <c r="G91" i="5"/>
  <c r="G135" i="5"/>
  <c r="G191" i="5"/>
  <c r="K145" i="5"/>
  <c r="G141" i="5"/>
  <c r="G140" i="5"/>
  <c r="K196" i="5"/>
  <c r="G183" i="5"/>
  <c r="G87" i="5"/>
  <c r="H96" i="5"/>
  <c r="G43" i="5"/>
  <c r="H49" i="5"/>
  <c r="H54" i="5" s="1"/>
  <c r="K96" i="5"/>
  <c r="K101" i="5" s="1"/>
  <c r="J145" i="5"/>
  <c r="J150" i="5" s="1"/>
  <c r="G185" i="5"/>
  <c r="G90" i="5"/>
  <c r="H145" i="5"/>
  <c r="G190" i="5"/>
  <c r="G138" i="5"/>
  <c r="G137" i="5"/>
  <c r="K150" i="5" l="1"/>
  <c r="I150" i="5"/>
  <c r="I201" i="5"/>
  <c r="G196" i="5"/>
  <c r="G96" i="5"/>
  <c r="H101" i="5"/>
  <c r="H201" i="5" s="1"/>
  <c r="K201" i="5"/>
  <c r="G44" i="5"/>
  <c r="G49" i="5" s="1"/>
  <c r="G54" i="5" s="1"/>
  <c r="H150" i="5" l="1"/>
  <c r="G101" i="5"/>
  <c r="G201" i="5" s="1"/>
  <c r="AB204" i="5"/>
  <c r="AB205" i="5"/>
  <c r="AB58" i="5"/>
  <c r="AH202" i="5"/>
  <c r="AE59" i="5"/>
  <c r="AF59" i="5"/>
  <c r="H32" i="5"/>
  <c r="G134" i="5"/>
  <c r="G145" i="5" s="1"/>
  <c r="G150" i="5" s="1"/>
  <c r="G13" i="5" s="1"/>
  <c r="AB203" i="5"/>
  <c r="AB153" i="5"/>
  <c r="AB154" i="5"/>
  <c r="AB152" i="5"/>
  <c r="AH154" i="5"/>
  <c r="AH155" i="5" s="1"/>
  <c r="AB104" i="5"/>
  <c r="AB105" i="5"/>
  <c r="AB103" i="5"/>
  <c r="AH105" i="5"/>
  <c r="AH106" i="5" s="1"/>
  <c r="AB57" i="5"/>
  <c r="AB56" i="5"/>
  <c r="AH58" i="5"/>
  <c r="AH59" i="5" s="1"/>
  <c r="AL104" i="5"/>
  <c r="H172" i="5"/>
  <c r="H170" i="5"/>
  <c r="A169" i="5"/>
  <c r="A120" i="5"/>
  <c r="A73" i="5"/>
  <c r="D118" i="5"/>
  <c r="H123" i="5"/>
  <c r="H122" i="5"/>
  <c r="H121" i="5"/>
  <c r="H74" i="5"/>
  <c r="H76" i="5"/>
  <c r="H31" i="5"/>
  <c r="H171" i="5" s="1"/>
  <c r="H30" i="5"/>
  <c r="AL56" i="5"/>
  <c r="AL57" i="5"/>
  <c r="AL58" i="5"/>
  <c r="AM153" i="5"/>
  <c r="AM152" i="5"/>
  <c r="AM151" i="5"/>
  <c r="AL105" i="5"/>
  <c r="AL103" i="5"/>
  <c r="AH203" i="5" l="1"/>
  <c r="AB155" i="5"/>
  <c r="AD58" i="5"/>
  <c r="AD59" i="5" s="1"/>
  <c r="AD105" i="5"/>
  <c r="AE106" i="5"/>
  <c r="AE155" i="5" s="1"/>
  <c r="AG106" i="5"/>
  <c r="AG155" i="5" s="1"/>
  <c r="AF106" i="5"/>
  <c r="AF155" i="5" s="1"/>
  <c r="H75" i="5"/>
  <c r="AG59" i="5"/>
  <c r="AB59" i="5" s="1"/>
  <c r="AE203" i="5"/>
  <c r="AF203" i="5"/>
  <c r="AG203" i="5"/>
  <c r="AD154" i="5"/>
  <c r="AD202" i="5"/>
  <c r="AD203" i="5" l="1"/>
  <c r="AB106" i="5"/>
  <c r="AD106" i="5"/>
  <c r="AD155" i="5" s="1"/>
  <c r="AL55" i="5"/>
  <c r="AL102" i="5" l="1"/>
  <c r="AL150" i="5"/>
</calcChain>
</file>

<file path=xl/sharedStrings.xml><?xml version="1.0" encoding="utf-8"?>
<sst xmlns="http://schemas.openxmlformats.org/spreadsheetml/2006/main" count="702" uniqueCount="154">
  <si>
    <t xml:space="preserve">Informacje ogólne o programie studiów </t>
  </si>
  <si>
    <t>KIERUNEK:</t>
  </si>
  <si>
    <t>PROFIL:</t>
  </si>
  <si>
    <t>PROFIL OGÓLNOAKADEMICKI</t>
  </si>
  <si>
    <t>POZIOM STUDIÓW:</t>
  </si>
  <si>
    <t>STUDIA DRUGIEGO STOPNIA (1,5-letnie)</t>
  </si>
  <si>
    <t>FORMA STUDIÓW:</t>
  </si>
  <si>
    <t>łączna liczba godzin zajęć dydaktycznych</t>
  </si>
  <si>
    <t xml:space="preserve">godz. </t>
  </si>
  <si>
    <r>
      <t>łączna liczba pkt. ECTS jaką student musi uzyskać w  ramach zajęć prowadzonych z bezpośrednim udziałem NA lub innych osób prowadzących zajęcia</t>
    </r>
    <r>
      <rPr>
        <sz val="10"/>
        <rFont val="Cambria"/>
        <family val="1"/>
        <charset val="238"/>
      </rPr>
      <t xml:space="preserve"> 
</t>
    </r>
    <r>
      <rPr>
        <sz val="9"/>
        <rFont val="Cambria"/>
        <family val="1"/>
        <charset val="238"/>
      </rPr>
      <t>(w przypadku studiów stacjonarnych ponad 50% z ogólnej liczby pkt. ECTS)</t>
    </r>
  </si>
  <si>
    <t>pkt. ECTS</t>
  </si>
  <si>
    <r>
      <t xml:space="preserve">liczba pkt. ECTS jaką student musi uzyskać w ramach zajęć z dziedziny nauk humanistycznych lub nauk społecznych
</t>
    </r>
    <r>
      <rPr>
        <sz val="9"/>
        <rFont val="Cambria"/>
        <family val="1"/>
        <charset val="238"/>
      </rPr>
      <t xml:space="preserve">(nie mniej niż 5 pkt. ECTS, nie dotyczy kierunków przyporządkowanych do dziedziny nauk humanistycznych lub nauk społecznych) </t>
    </r>
  </si>
  <si>
    <r>
      <t xml:space="preserve">liczba pkt. ECTS za zajęcia do wyboru 
</t>
    </r>
    <r>
      <rPr>
        <sz val="9"/>
        <rFont val="Cambria"/>
        <family val="1"/>
        <charset val="238"/>
      </rPr>
      <t>(nie mniej niż 30% z ogólnej liczby pkt. ECTS)</t>
    </r>
  </si>
  <si>
    <r>
      <t xml:space="preserve">zajęcia związane z prowadzoną w uczelni działalnością naukową w dyscyplinie / dyscyplinach, do których przyporządkowano kierunek studiów </t>
    </r>
    <r>
      <rPr>
        <u/>
        <sz val="12"/>
        <rFont val="Cambria"/>
        <family val="1"/>
        <charset val="238"/>
      </rPr>
      <t xml:space="preserve">wskazać wyłącznie dla kierunku o profilu ogólnoakademickim
</t>
    </r>
    <r>
      <rPr>
        <sz val="9"/>
        <rFont val="Cambria"/>
        <family val="1"/>
        <charset val="238"/>
      </rPr>
      <t xml:space="preserve">(ponad 50% z ogólnej liczby pkt. ECTS) </t>
    </r>
  </si>
  <si>
    <r>
      <t xml:space="preserve">zajęcia kształtujące umiejętności praktyczne </t>
    </r>
    <r>
      <rPr>
        <u/>
        <sz val="12"/>
        <rFont val="Cambria"/>
        <family val="1"/>
        <charset val="238"/>
      </rPr>
      <t xml:space="preserve">wskazać wyłacznie dla kierunku o profilu praktycznym 
</t>
    </r>
    <r>
      <rPr>
        <sz val="12"/>
        <rFont val="Cambria"/>
        <family val="1"/>
        <charset val="238"/>
      </rPr>
      <t xml:space="preserve">
</t>
    </r>
    <r>
      <rPr>
        <sz val="9"/>
        <rFont val="Cambria"/>
        <family val="1"/>
        <charset val="238"/>
      </rPr>
      <t xml:space="preserve">(ponad 50% z ogólnej liczby pkt. ECTS) </t>
    </r>
  </si>
  <si>
    <t>PLAN STUDIÓW NR 1</t>
  </si>
  <si>
    <t>WYDZIAŁ BUDOWNICTWA ARCHITEKTURY I INŻYNIERII ŚRODOWISKA</t>
  </si>
  <si>
    <t>……………………………..</t>
  </si>
  <si>
    <t xml:space="preserve">IM. J. i J. ŚNIADECKICH </t>
  </si>
  <si>
    <t>Geodezja i gospodarka nieruchomościami</t>
  </si>
  <si>
    <t>pieczątka uczelni</t>
  </si>
  <si>
    <t>w BYDGOSZCZY</t>
  </si>
  <si>
    <t>SPECJALNOŚĆ:</t>
  </si>
  <si>
    <t>Pozycja planu</t>
  </si>
  <si>
    <t>NAZWA PRZEDMIOTU / ZAJĘĆ</t>
  </si>
  <si>
    <t>Liczba</t>
  </si>
  <si>
    <t>GODZINY</t>
  </si>
  <si>
    <t>ROZKŁAD ZAJĘĆ W SEMESTRZE</t>
  </si>
  <si>
    <t>Razem</t>
  </si>
  <si>
    <t>w tym</t>
  </si>
  <si>
    <t>sem. I</t>
  </si>
  <si>
    <t>sem. II</t>
  </si>
  <si>
    <t>sem. III</t>
  </si>
  <si>
    <t>sem. IV</t>
  </si>
  <si>
    <t>egza-mi-nów</t>
  </si>
  <si>
    <t>zali-czeń</t>
  </si>
  <si>
    <t>W</t>
  </si>
  <si>
    <t>Ć</t>
  </si>
  <si>
    <t>L</t>
  </si>
  <si>
    <t>P / S</t>
  </si>
  <si>
    <t>Liczba godzin w semestrze</t>
  </si>
  <si>
    <t>Sumy</t>
  </si>
  <si>
    <t>Analiza punktów ECTS</t>
  </si>
  <si>
    <t>P</t>
  </si>
  <si>
    <t>Punkty</t>
  </si>
  <si>
    <t>Semestry</t>
  </si>
  <si>
    <t>S</t>
  </si>
  <si>
    <t>I</t>
  </si>
  <si>
    <t>II</t>
  </si>
  <si>
    <t>III</t>
  </si>
  <si>
    <t>IV</t>
  </si>
  <si>
    <t>A.</t>
  </si>
  <si>
    <t>PRZEDMIOTY PODSTAWOWE</t>
  </si>
  <si>
    <t>1.</t>
  </si>
  <si>
    <t>Język obcy</t>
  </si>
  <si>
    <t>2.</t>
  </si>
  <si>
    <t>Matematyka w zagadnieniach inżynierskich</t>
  </si>
  <si>
    <t>3.</t>
  </si>
  <si>
    <t>4.</t>
  </si>
  <si>
    <t xml:space="preserve">Podstawy statystyki i ekonometrii </t>
  </si>
  <si>
    <t>5.</t>
  </si>
  <si>
    <t>6.</t>
  </si>
  <si>
    <t>Podstawy wiedzy z zakresu prawa</t>
  </si>
  <si>
    <t xml:space="preserve">RAZEM     </t>
  </si>
  <si>
    <t>PODSUMOWANIE ARKUSZA 1</t>
  </si>
  <si>
    <t>SUMA</t>
  </si>
  <si>
    <t xml:space="preserve">Liczba:  </t>
  </si>
  <si>
    <t>egzaminów</t>
  </si>
  <si>
    <t>zaliczeń</t>
  </si>
  <si>
    <t>Razem semestr</t>
  </si>
  <si>
    <t>Łącznie</t>
  </si>
  <si>
    <t>Legenda:</t>
  </si>
  <si>
    <t>- wykład</t>
  </si>
  <si>
    <t>- ćwiczenia audytoryjne</t>
  </si>
  <si>
    <t>- ćwiczenia projektowe</t>
  </si>
  <si>
    <t>- seminarium</t>
  </si>
  <si>
    <t>-</t>
  </si>
  <si>
    <t>egzamin</t>
  </si>
  <si>
    <t>ARKUSZ 1</t>
  </si>
  <si>
    <t>Pozycja                planu</t>
  </si>
  <si>
    <r>
      <t xml:space="preserve">Liczba godzin </t>
    </r>
    <r>
      <rPr>
        <i/>
        <sz val="10"/>
        <rFont val="Cambria"/>
        <family val="1"/>
        <charset val="238"/>
      </rPr>
      <t>w semestrze</t>
    </r>
  </si>
  <si>
    <t>B.</t>
  </si>
  <si>
    <t>PRZEDMIOTY KIERUNKOWE</t>
  </si>
  <si>
    <t>Gospodarka przestrzenna</t>
  </si>
  <si>
    <t>Geostatystyka</t>
  </si>
  <si>
    <t>Gospodarka nieruchomościami</t>
  </si>
  <si>
    <t>Kataster</t>
  </si>
  <si>
    <t>Pozyskiwanie i przetwarzanie geodanych</t>
  </si>
  <si>
    <t>7.</t>
  </si>
  <si>
    <t>BIM – modelowanie i przetwarzanie informacji o budynkach</t>
  </si>
  <si>
    <t>8.</t>
  </si>
  <si>
    <t>Proces inwestycyjny w budownictwie</t>
  </si>
  <si>
    <t>9.</t>
  </si>
  <si>
    <t>Infrastruktura informacji przestrzennej</t>
  </si>
  <si>
    <t>PODSUMOWANIE ARKUSZA 1+2</t>
  </si>
  <si>
    <t>ARKUSZ 2</t>
  </si>
  <si>
    <t>Geomatyka</t>
  </si>
  <si>
    <t>PRZEDMIOTY SPECJALNOŚCIOWE</t>
  </si>
  <si>
    <t>Metody opracowania wyników obserwacji</t>
  </si>
  <si>
    <t>Cyfrowe przetwarzanie obrazu</t>
  </si>
  <si>
    <t>Programowanie w geomatyce</t>
  </si>
  <si>
    <t>Zaawansowane techniki GIS</t>
  </si>
  <si>
    <t>Fotogrametria bliskiego zasięgu</t>
  </si>
  <si>
    <t>Satelitarne techniki pomiarowe</t>
  </si>
  <si>
    <t>Seminarium dyplomowe</t>
  </si>
  <si>
    <t>10.</t>
  </si>
  <si>
    <t>Przygotowanie i złożenie pracy dyplomowej oraz przygotowanie do egzaminu dyplomowego</t>
  </si>
  <si>
    <t>PODSUMOWANIE ARKUSZA 1+2+3</t>
  </si>
  <si>
    <t>ARKUSZ 3</t>
  </si>
  <si>
    <t>Podstawy kosztorysowania</t>
  </si>
  <si>
    <t>Podstawy budownictwa</t>
  </si>
  <si>
    <t>Eksploatacja nieruchomości</t>
  </si>
  <si>
    <t>Zarządzanie nieruchomościami mieszkaniowymi</t>
  </si>
  <si>
    <t>Zarządzanie nieruchomościami komercyjnymi i przemysłowymi</t>
  </si>
  <si>
    <t>Wycena nieruchomości zurbanizowanych</t>
  </si>
  <si>
    <t>Wycena dla celów szczególnych</t>
  </si>
  <si>
    <t>11.</t>
  </si>
  <si>
    <t>Rzeczoznawstwo majątkowe</t>
  </si>
  <si>
    <t>12.</t>
  </si>
  <si>
    <t>13.</t>
  </si>
  <si>
    <t>STUDIA NIESTACJONARNE</t>
  </si>
  <si>
    <t>Kartografia tematyczna</t>
  </si>
  <si>
    <t>Analiza i przetwarzanie zobrazowań satelitarnych</t>
  </si>
  <si>
    <t>Geodezja fizyczna i grawimetria</t>
  </si>
  <si>
    <t>Podstawy ekonomii i ocena projektów inwestycyjnych</t>
  </si>
  <si>
    <t>Podstawy finansów, bankowości i rachunkowości</t>
  </si>
  <si>
    <t>Podstawy rynku nieruchomości</t>
  </si>
  <si>
    <t>Wprowadzenie do wyceny nieruchomości</t>
  </si>
  <si>
    <t>C1.</t>
  </si>
  <si>
    <t>C2.</t>
  </si>
  <si>
    <t>Wycena nieruchomości rolnych i leśnych</t>
  </si>
  <si>
    <t xml:space="preserve">Monitoring obiektów inżynierskich </t>
  </si>
  <si>
    <t>NUMER PLANU STUDIÓW:</t>
  </si>
  <si>
    <t>NR 1</t>
  </si>
  <si>
    <t xml:space="preserve">PLAN OBOWIĄZUJE OD: </t>
  </si>
  <si>
    <t>SEMESTRU LETNIEGO ROKU AKADEMICKIEGO 2022/2023</t>
  </si>
  <si>
    <t>Lp.</t>
  </si>
  <si>
    <t>Nazwa przedmiotu</t>
  </si>
  <si>
    <t>ECTS</t>
  </si>
  <si>
    <t>RAZEM</t>
  </si>
  <si>
    <t>P/S</t>
  </si>
  <si>
    <t>Monitoring obiektów inżynierskich</t>
  </si>
  <si>
    <t>Wycena  nieruchomości rolnych i leśnych</t>
  </si>
  <si>
    <t>POLITECHNIKA BYDGOSKA</t>
  </si>
  <si>
    <t>47</t>
  </si>
  <si>
    <t xml:space="preserve">Plan obowiązuje od semestru letniego </t>
  </si>
  <si>
    <t>roku akademickiego 2022/2023</t>
  </si>
  <si>
    <t>- ćwiczenia laboratoryjne</t>
  </si>
  <si>
    <t>ARKUSZ 4</t>
  </si>
  <si>
    <t>Matematyka w zagadnieniach techniczno-ekonomicznych</t>
  </si>
  <si>
    <t xml:space="preserve">PLAN  NR I </t>
  </si>
  <si>
    <t xml:space="preserve">GEODEZJA I GOSPODARKA NIERUCHOMOŚCIAMI </t>
  </si>
  <si>
    <t>STUDIA  NIESTACJONARNE   II STOPNIA</t>
  </si>
  <si>
    <t>2022/2023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</si>
</sst>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"/>
    <numFmt numFmtId="165" formatCode="0.0"/>
    <numFmt numFmtId="166" formatCode="0.000"/>
  </numFmts>
  <fonts count="44" x14ac:knownFonts="1">
    <font>
      <sz val="10"/>
      <name val="Arial CE"/>
      <charset val="238"/>
    </font>
    <font>
      <sz val="10"/>
      <name val="Cambria"/>
      <family val="1"/>
      <charset val="238"/>
    </font>
    <font>
      <b/>
      <sz val="12"/>
      <name val="Cambria"/>
      <family val="1"/>
      <charset val="238"/>
    </font>
    <font>
      <i/>
      <sz val="10"/>
      <name val="Cambria"/>
      <family val="1"/>
      <charset val="238"/>
    </font>
    <font>
      <sz val="10"/>
      <name val="Cambria"/>
      <family val="1"/>
      <charset val="238"/>
    </font>
    <font>
      <sz val="12"/>
      <name val="Cambria"/>
      <family val="1"/>
      <charset val="238"/>
    </font>
    <font>
      <b/>
      <i/>
      <sz val="12"/>
      <name val="Cambria"/>
      <family val="1"/>
      <charset val="238"/>
    </font>
    <font>
      <u/>
      <sz val="10"/>
      <name val="Cambria"/>
      <family val="1"/>
      <charset val="238"/>
    </font>
    <font>
      <b/>
      <sz val="14"/>
      <name val="Cambria"/>
      <family val="1"/>
      <charset val="238"/>
    </font>
    <font>
      <b/>
      <sz val="12"/>
      <color indexed="10"/>
      <name val="Cambria"/>
      <family val="1"/>
      <charset val="238"/>
    </font>
    <font>
      <b/>
      <sz val="28"/>
      <name val="Cambria"/>
      <family val="1"/>
      <charset val="238"/>
    </font>
    <font>
      <i/>
      <sz val="12"/>
      <name val="Cambria"/>
      <family val="1"/>
      <charset val="238"/>
    </font>
    <font>
      <b/>
      <sz val="10"/>
      <name val="Cambria"/>
      <family val="1"/>
      <charset val="238"/>
    </font>
    <font>
      <sz val="9"/>
      <name val="Cambria"/>
      <family val="1"/>
      <charset val="238"/>
    </font>
    <font>
      <sz val="14"/>
      <name val="Cambria"/>
      <family val="1"/>
      <charset val="238"/>
    </font>
    <font>
      <b/>
      <sz val="18"/>
      <name val="Cambria"/>
      <family val="1"/>
      <charset val="238"/>
    </font>
    <font>
      <sz val="16"/>
      <name val="Cambria"/>
      <family val="1"/>
      <charset val="238"/>
    </font>
    <font>
      <u/>
      <sz val="12"/>
      <name val="Cambria"/>
      <family val="1"/>
      <charset val="238"/>
    </font>
    <font>
      <sz val="12"/>
      <name val="Arial CE"/>
      <charset val="238"/>
    </font>
    <font>
      <b/>
      <sz val="16"/>
      <name val="Cambria"/>
      <family val="1"/>
      <charset val="238"/>
    </font>
    <font>
      <sz val="12"/>
      <color theme="1"/>
      <name val="Arial CE"/>
      <charset val="238"/>
    </font>
    <font>
      <sz val="12"/>
      <color theme="1"/>
      <name val="Arial CE"/>
      <family val="2"/>
      <charset val="238"/>
    </font>
    <font>
      <b/>
      <sz val="12"/>
      <color theme="1"/>
      <name val="Arial CE"/>
      <charset val="238"/>
    </font>
    <font>
      <sz val="10"/>
      <color theme="1"/>
      <name val="Arial CE"/>
      <family val="2"/>
      <charset val="238"/>
    </font>
    <font>
      <b/>
      <sz val="12"/>
      <color theme="1"/>
      <name val="Arial CE"/>
      <family val="2"/>
      <charset val="238"/>
    </font>
    <font>
      <i/>
      <sz val="12"/>
      <color theme="1"/>
      <name val="Cambria"/>
      <family val="1"/>
      <charset val="238"/>
    </font>
    <font>
      <b/>
      <sz val="12"/>
      <color rgb="FFFF0000"/>
      <name val="Arial CE"/>
      <charset val="238"/>
    </font>
    <font>
      <sz val="12"/>
      <name val="Calibri"/>
      <family val="2"/>
      <charset val="238"/>
      <scheme val="minor"/>
    </font>
    <font>
      <sz val="12"/>
      <color rgb="FFFF0000"/>
      <name val="Arial CE"/>
      <charset val="238"/>
    </font>
    <font>
      <b/>
      <sz val="12"/>
      <color rgb="FF00B0F0"/>
      <name val="Arial CE"/>
      <charset val="238"/>
    </font>
    <font>
      <b/>
      <sz val="12"/>
      <name val="Cambria"/>
      <family val="1"/>
      <charset val="238"/>
      <scheme val="major"/>
    </font>
    <font>
      <b/>
      <sz val="12"/>
      <name val="Calibri"/>
      <family val="2"/>
      <charset val="238"/>
      <scheme val="minor"/>
    </font>
    <font>
      <sz val="11"/>
      <name val="Arial CE"/>
      <charset val="238"/>
    </font>
    <font>
      <b/>
      <sz val="12"/>
      <color rgb="FF0070C0"/>
      <name val="Arial CE"/>
      <charset val="238"/>
    </font>
    <font>
      <sz val="12"/>
      <name val="Cambria"/>
      <family val="1"/>
      <charset val="238"/>
      <scheme val="major"/>
    </font>
    <font>
      <sz val="12"/>
      <color theme="1"/>
      <name val="Cambria"/>
      <family val="1"/>
      <charset val="238"/>
      <scheme val="major"/>
    </font>
    <font>
      <sz val="10"/>
      <name val="Cambria"/>
      <family val="1"/>
      <charset val="238"/>
      <scheme val="major"/>
    </font>
    <font>
      <sz val="12"/>
      <color indexed="8"/>
      <name val="Cambria"/>
      <family val="1"/>
      <charset val="238"/>
      <scheme val="major"/>
    </font>
    <font>
      <b/>
      <sz val="11"/>
      <name val="Arial CE"/>
      <charset val="238"/>
    </font>
    <font>
      <b/>
      <sz val="11"/>
      <color rgb="FF00B050"/>
      <name val="Arial CE"/>
      <charset val="238"/>
    </font>
    <font>
      <sz val="11"/>
      <color rgb="FF00B050"/>
      <name val="Arial CE"/>
      <charset val="238"/>
    </font>
    <font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6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0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3">
    <xf numFmtId="0" fontId="0" fillId="0" borderId="0" xfId="0"/>
    <xf numFmtId="0" fontId="4" fillId="0" borderId="0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7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24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29" xfId="0" applyFont="1" applyBorder="1" applyAlignment="1">
      <alignment horizontal="right" vertical="center"/>
    </xf>
    <xf numFmtId="0" fontId="5" fillId="0" borderId="0" xfId="0" quotePrefix="1" applyFont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29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9" fillId="0" borderId="7" xfId="0" applyFont="1" applyBorder="1" applyAlignment="1">
      <alignment horizontal="right" vertical="center"/>
    </xf>
    <xf numFmtId="0" fontId="5" fillId="0" borderId="30" xfId="0" applyFont="1" applyBorder="1" applyAlignment="1">
      <alignment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0" borderId="29" xfId="0" quotePrefix="1" applyFont="1" applyBorder="1" applyAlignment="1">
      <alignment horizontal="right" vertical="center"/>
    </xf>
    <xf numFmtId="0" fontId="5" fillId="0" borderId="27" xfId="0" applyFont="1" applyBorder="1" applyAlignment="1">
      <alignment horizontal="center" vertical="center"/>
    </xf>
    <xf numFmtId="0" fontId="5" fillId="4" borderId="41" xfId="0" applyFont="1" applyFill="1" applyBorder="1" applyAlignment="1">
      <alignment horizontal="center" vertical="center"/>
    </xf>
    <xf numFmtId="0" fontId="5" fillId="4" borderId="42" xfId="0" applyFont="1" applyFill="1" applyBorder="1" applyAlignment="1">
      <alignment horizontal="center" vertical="center"/>
    </xf>
    <xf numFmtId="0" fontId="5" fillId="4" borderId="43" xfId="0" applyFont="1" applyFill="1" applyBorder="1" applyAlignment="1">
      <alignment horizontal="center" vertical="center"/>
    </xf>
    <xf numFmtId="0" fontId="5" fillId="4" borderId="44" xfId="0" applyFont="1" applyFill="1" applyBorder="1" applyAlignment="1">
      <alignment horizontal="center" vertical="center"/>
    </xf>
    <xf numFmtId="0" fontId="5" fillId="4" borderId="45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right" vertical="center"/>
    </xf>
    <xf numFmtId="0" fontId="14" fillId="0" borderId="0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16" fillId="0" borderId="40" xfId="0" applyFont="1" applyBorder="1" applyAlignment="1">
      <alignment vertical="center"/>
    </xf>
    <xf numFmtId="0" fontId="16" fillId="0" borderId="46" xfId="0" applyFont="1" applyBorder="1" applyAlignment="1">
      <alignment vertical="center"/>
    </xf>
    <xf numFmtId="0" fontId="16" fillId="0" borderId="4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164" fontId="20" fillId="2" borderId="21" xfId="0" applyNumberFormat="1" applyFont="1" applyFill="1" applyBorder="1" applyAlignment="1">
      <alignment horizontal="center" vertical="center"/>
    </xf>
    <xf numFmtId="164" fontId="20" fillId="2" borderId="22" xfId="0" applyNumberFormat="1" applyFont="1" applyFill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33" xfId="0" applyFont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4" fontId="20" fillId="2" borderId="18" xfId="0" applyNumberFormat="1" applyFont="1" applyFill="1" applyBorder="1" applyAlignment="1">
      <alignment horizontal="center" vertical="center"/>
    </xf>
    <xf numFmtId="164" fontId="20" fillId="2" borderId="19" xfId="0" applyNumberFormat="1" applyFont="1" applyFill="1" applyBorder="1" applyAlignment="1">
      <alignment horizontal="center" vertical="center"/>
    </xf>
    <xf numFmtId="0" fontId="23" fillId="0" borderId="0" xfId="0" applyFont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16" fillId="0" borderId="40" xfId="0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19" fillId="0" borderId="0" xfId="0" applyFont="1" applyBorder="1" applyAlignment="1">
      <alignment horizontal="left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0" borderId="57" xfId="0" applyFont="1" applyBorder="1" applyAlignment="1">
      <alignment horizontal="center" vertical="center"/>
    </xf>
    <xf numFmtId="0" fontId="5" fillId="2" borderId="36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28" xfId="0" applyFont="1" applyBorder="1" applyAlignment="1">
      <alignment vertical="center"/>
    </xf>
    <xf numFmtId="0" fontId="1" fillId="0" borderId="29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3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3" borderId="38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21" xfId="0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9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3" borderId="40" xfId="0" applyFont="1" applyFill="1" applyBorder="1" applyAlignment="1">
      <alignment vertical="center"/>
    </xf>
    <xf numFmtId="0" fontId="1" fillId="4" borderId="39" xfId="0" applyFont="1" applyFill="1" applyBorder="1" applyAlignment="1">
      <alignment vertical="center"/>
    </xf>
    <xf numFmtId="0" fontId="1" fillId="4" borderId="6" xfId="0" applyFont="1" applyFill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26" fillId="0" borderId="0" xfId="0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27" fillId="0" borderId="15" xfId="0" applyFont="1" applyBorder="1" applyAlignment="1">
      <alignment horizontal="center" vertical="center"/>
    </xf>
    <xf numFmtId="164" fontId="27" fillId="0" borderId="17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75" xfId="0" applyFont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27" fillId="0" borderId="16" xfId="0" applyFont="1" applyBorder="1" applyAlignment="1">
      <alignment horizontal="center" vertical="center"/>
    </xf>
    <xf numFmtId="0" fontId="27" fillId="0" borderId="26" xfId="0" applyFont="1" applyBorder="1" applyAlignment="1">
      <alignment horizontal="center" vertical="center"/>
    </xf>
    <xf numFmtId="0" fontId="27" fillId="0" borderId="74" xfId="0" applyFont="1" applyBorder="1" applyAlignment="1">
      <alignment horizontal="center" vertical="center"/>
    </xf>
    <xf numFmtId="0" fontId="0" fillId="0" borderId="0" xfId="0"/>
    <xf numFmtId="0" fontId="23" fillId="0" borderId="0" xfId="0" applyFont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1" fillId="0" borderId="21" xfId="0" applyFont="1" applyFill="1" applyBorder="1" applyAlignment="1">
      <alignment horizontal="center" vertical="center"/>
    </xf>
    <xf numFmtId="0" fontId="26" fillId="0" borderId="0" xfId="0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27" fillId="0" borderId="21" xfId="0" applyFont="1" applyFill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7" fillId="0" borderId="21" xfId="0" applyFont="1" applyBorder="1" applyAlignment="1">
      <alignment horizontal="center" vertical="center"/>
    </xf>
    <xf numFmtId="0" fontId="20" fillId="0" borderId="21" xfId="0" applyFont="1" applyBorder="1" applyAlignment="1">
      <alignment horizontal="center" vertical="center"/>
    </xf>
    <xf numFmtId="0" fontId="20" fillId="0" borderId="25" xfId="0" applyFont="1" applyBorder="1" applyAlignment="1">
      <alignment horizontal="center" vertical="center"/>
    </xf>
    <xf numFmtId="0" fontId="20" fillId="0" borderId="19" xfId="0" applyFont="1" applyBorder="1" applyAlignment="1">
      <alignment horizontal="center" vertical="center"/>
    </xf>
    <xf numFmtId="0" fontId="20" fillId="0" borderId="68" xfId="0" applyFont="1" applyBorder="1" applyAlignment="1">
      <alignment horizontal="center" vertical="center"/>
    </xf>
    <xf numFmtId="0" fontId="0" fillId="0" borderId="0" xfId="0"/>
    <xf numFmtId="0" fontId="1" fillId="0" borderId="0" xfId="0" applyFont="1" applyBorder="1" applyAlignment="1">
      <alignment vertical="center"/>
    </xf>
    <xf numFmtId="0" fontId="23" fillId="0" borderId="0" xfId="0" applyFont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20" fillId="0" borderId="0" xfId="0" applyFont="1" applyBorder="1" applyAlignment="1">
      <alignment horizontal="center" vertical="center"/>
    </xf>
    <xf numFmtId="0" fontId="28" fillId="0" borderId="0" xfId="0" applyFont="1" applyBorder="1" applyAlignment="1">
      <alignment vertical="center"/>
    </xf>
    <xf numFmtId="0" fontId="20" fillId="0" borderId="21" xfId="0" applyFont="1" applyBorder="1" applyAlignment="1">
      <alignment horizontal="center" vertical="center"/>
    </xf>
    <xf numFmtId="0" fontId="20" fillId="0" borderId="21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20" fillId="0" borderId="26" xfId="0" applyFont="1" applyBorder="1" applyAlignment="1">
      <alignment horizontal="center" vertical="center"/>
    </xf>
    <xf numFmtId="0" fontId="20" fillId="0" borderId="49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23" fillId="0" borderId="0" xfId="0" applyFont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20" fillId="0" borderId="0" xfId="0" applyFont="1" applyBorder="1" applyAlignment="1">
      <alignment horizontal="center" vertical="center"/>
    </xf>
    <xf numFmtId="0" fontId="28" fillId="0" borderId="0" xfId="0" applyFont="1" applyBorder="1" applyAlignment="1">
      <alignment vertical="center"/>
    </xf>
    <xf numFmtId="0" fontId="20" fillId="0" borderId="21" xfId="0" applyFont="1" applyBorder="1" applyAlignment="1">
      <alignment horizontal="center" vertical="center"/>
    </xf>
    <xf numFmtId="0" fontId="20" fillId="0" borderId="21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29" fillId="0" borderId="21" xfId="0" applyFont="1" applyBorder="1" applyAlignment="1">
      <alignment horizontal="center" vertical="center"/>
    </xf>
    <xf numFmtId="0" fontId="29" fillId="0" borderId="21" xfId="0" applyFont="1" applyFill="1" applyBorder="1" applyAlignment="1">
      <alignment horizontal="center" vertical="center"/>
    </xf>
    <xf numFmtId="0" fontId="20" fillId="0" borderId="21" xfId="0" applyFont="1" applyFill="1" applyBorder="1" applyAlignment="1">
      <alignment vertical="center"/>
    </xf>
    <xf numFmtId="0" fontId="20" fillId="0" borderId="16" xfId="0" applyFont="1" applyBorder="1" applyAlignment="1">
      <alignment horizontal="center" vertical="center"/>
    </xf>
    <xf numFmtId="0" fontId="22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23" fillId="0" borderId="0" xfId="0" applyFont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20" fillId="0" borderId="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20" fillId="0" borderId="21" xfId="0" applyFont="1" applyBorder="1" applyAlignment="1">
      <alignment horizontal="center" vertical="center"/>
    </xf>
    <xf numFmtId="0" fontId="20" fillId="0" borderId="21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29" fillId="0" borderId="21" xfId="0" applyFont="1" applyBorder="1" applyAlignment="1">
      <alignment horizontal="center" vertical="center"/>
    </xf>
    <xf numFmtId="0" fontId="20" fillId="0" borderId="21" xfId="0" applyFont="1" applyFill="1" applyBorder="1" applyAlignment="1">
      <alignment horizontal="center" vertical="center"/>
    </xf>
    <xf numFmtId="0" fontId="30" fillId="0" borderId="0" xfId="0" applyFont="1" applyAlignment="1">
      <alignment horizontal="left" vertical="center"/>
    </xf>
    <xf numFmtId="0" fontId="12" fillId="0" borderId="0" xfId="0" applyFont="1" applyBorder="1" applyAlignment="1">
      <alignment vertical="center"/>
    </xf>
    <xf numFmtId="0" fontId="27" fillId="0" borderId="0" xfId="0" applyFont="1" applyAlignment="1">
      <alignment vertical="center"/>
    </xf>
    <xf numFmtId="0" fontId="27" fillId="0" borderId="0" xfId="0" applyFont="1" applyAlignment="1">
      <alignment horizontal="center" vertical="center"/>
    </xf>
    <xf numFmtId="0" fontId="31" fillId="0" borderId="85" xfId="0" applyFont="1" applyBorder="1" applyAlignment="1">
      <alignment vertical="center"/>
    </xf>
    <xf numFmtId="0" fontId="31" fillId="0" borderId="60" xfId="0" applyFont="1" applyBorder="1" applyAlignment="1">
      <alignment vertical="center"/>
    </xf>
    <xf numFmtId="0" fontId="31" fillId="0" borderId="93" xfId="0" applyFont="1" applyBorder="1" applyAlignment="1">
      <alignment vertical="center"/>
    </xf>
    <xf numFmtId="0" fontId="3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1" fillId="0" borderId="86" xfId="0" applyFont="1" applyBorder="1" applyAlignment="1">
      <alignment vertical="center"/>
    </xf>
    <xf numFmtId="0" fontId="31" fillId="0" borderId="71" xfId="0" applyFont="1" applyBorder="1" applyAlignment="1">
      <alignment horizontal="center" vertical="center"/>
    </xf>
    <xf numFmtId="0" fontId="31" fillId="0" borderId="91" xfId="0" applyFont="1" applyBorder="1" applyAlignment="1">
      <alignment horizontal="center" vertical="center"/>
    </xf>
    <xf numFmtId="0" fontId="27" fillId="0" borderId="12" xfId="0" applyFont="1" applyBorder="1" applyAlignment="1">
      <alignment horizontal="center" vertical="center"/>
    </xf>
    <xf numFmtId="164" fontId="27" fillId="0" borderId="11" xfId="0" applyNumberFormat="1" applyFont="1" applyBorder="1" applyAlignment="1">
      <alignment horizontal="center" vertical="center"/>
    </xf>
    <xf numFmtId="164" fontId="20" fillId="2" borderId="13" xfId="0" applyNumberFormat="1" applyFont="1" applyFill="1" applyBorder="1" applyAlignment="1">
      <alignment horizontal="center" vertical="center"/>
    </xf>
    <xf numFmtId="164" fontId="20" fillId="2" borderId="25" xfId="0" applyNumberFormat="1" applyFont="1" applyFill="1" applyBorder="1" applyAlignment="1">
      <alignment horizontal="center" vertical="center"/>
    </xf>
    <xf numFmtId="0" fontId="27" fillId="0" borderId="70" xfId="0" applyFont="1" applyBorder="1" applyAlignment="1">
      <alignment horizontal="center" vertical="center"/>
    </xf>
    <xf numFmtId="164" fontId="27" fillId="0" borderId="87" xfId="0" applyNumberFormat="1" applyFont="1" applyBorder="1" applyAlignment="1">
      <alignment horizontal="center" vertical="center"/>
    </xf>
    <xf numFmtId="164" fontId="20" fillId="2" borderId="67" xfId="0" applyNumberFormat="1" applyFont="1" applyFill="1" applyBorder="1" applyAlignment="1">
      <alignment horizontal="center" vertical="center"/>
    </xf>
    <xf numFmtId="164" fontId="20" fillId="2" borderId="68" xfId="0" applyNumberFormat="1" applyFont="1" applyFill="1" applyBorder="1" applyAlignment="1">
      <alignment horizontal="center" vertical="center"/>
    </xf>
    <xf numFmtId="0" fontId="5" fillId="2" borderId="84" xfId="0" applyFont="1" applyFill="1" applyBorder="1" applyAlignment="1">
      <alignment horizontal="center" vertical="center"/>
    </xf>
    <xf numFmtId="0" fontId="20" fillId="0" borderId="85" xfId="0" applyFont="1" applyBorder="1" applyAlignment="1">
      <alignment horizontal="center" vertical="center"/>
    </xf>
    <xf numFmtId="0" fontId="5" fillId="2" borderId="67" xfId="0" applyFont="1" applyFill="1" applyBorder="1" applyAlignment="1">
      <alignment horizontal="center" vertical="center"/>
    </xf>
    <xf numFmtId="0" fontId="5" fillId="2" borderId="68" xfId="0" applyFont="1" applyFill="1" applyBorder="1" applyAlignment="1">
      <alignment horizontal="center" vertical="center"/>
    </xf>
    <xf numFmtId="0" fontId="5" fillId="0" borderId="55" xfId="0" applyFont="1" applyBorder="1" applyAlignment="1">
      <alignment horizontal="center" vertical="center"/>
    </xf>
    <xf numFmtId="0" fontId="5" fillId="0" borderId="62" xfId="0" applyFont="1" applyBorder="1" applyAlignment="1">
      <alignment horizontal="center" vertical="center"/>
    </xf>
    <xf numFmtId="0" fontId="20" fillId="0" borderId="70" xfId="0" applyFont="1" applyBorder="1" applyAlignment="1">
      <alignment horizontal="center" vertical="center"/>
    </xf>
    <xf numFmtId="0" fontId="20" fillId="0" borderId="74" xfId="0" applyFont="1" applyBorder="1" applyAlignment="1">
      <alignment horizontal="center" vertical="center"/>
    </xf>
    <xf numFmtId="0" fontId="5" fillId="0" borderId="7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20" fillId="0" borderId="12" xfId="0" applyFont="1" applyFill="1" applyBorder="1" applyAlignment="1">
      <alignment horizontal="center" vertical="center"/>
    </xf>
    <xf numFmtId="0" fontId="20" fillId="0" borderId="26" xfId="0" applyFont="1" applyFill="1" applyBorder="1" applyAlignment="1">
      <alignment horizontal="center" vertical="center"/>
    </xf>
    <xf numFmtId="0" fontId="18" fillId="0" borderId="26" xfId="0" applyFont="1" applyFill="1" applyBorder="1" applyAlignment="1">
      <alignment horizontal="center" vertical="center"/>
    </xf>
    <xf numFmtId="164" fontId="20" fillId="0" borderId="27" xfId="0" applyNumberFormat="1" applyFont="1" applyFill="1" applyBorder="1" applyAlignment="1">
      <alignment horizontal="center" vertical="center"/>
    </xf>
    <xf numFmtId="164" fontId="20" fillId="0" borderId="13" xfId="0" applyNumberFormat="1" applyFont="1" applyFill="1" applyBorder="1" applyAlignment="1">
      <alignment horizontal="center" vertical="center"/>
    </xf>
    <xf numFmtId="164" fontId="20" fillId="0" borderId="55" xfId="0" applyNumberFormat="1" applyFont="1" applyFill="1" applyBorder="1" applyAlignment="1">
      <alignment horizontal="center" vertical="center"/>
    </xf>
    <xf numFmtId="0" fontId="20" fillId="0" borderId="33" xfId="0" applyFont="1" applyFill="1" applyBorder="1" applyAlignment="1">
      <alignment horizontal="center" vertical="center"/>
    </xf>
    <xf numFmtId="0" fontId="20" fillId="0" borderId="49" xfId="0" applyFont="1" applyFill="1" applyBorder="1" applyAlignment="1">
      <alignment horizontal="center" vertical="center"/>
    </xf>
    <xf numFmtId="0" fontId="18" fillId="0" borderId="49" xfId="0" applyFont="1" applyFill="1" applyBorder="1" applyAlignment="1">
      <alignment horizontal="center" vertical="center"/>
    </xf>
    <xf numFmtId="164" fontId="20" fillId="0" borderId="23" xfId="0" applyNumberFormat="1" applyFont="1" applyFill="1" applyBorder="1" applyAlignment="1">
      <alignment horizontal="center" vertical="center"/>
    </xf>
    <xf numFmtId="164" fontId="20" fillId="0" borderId="21" xfId="0" applyNumberFormat="1" applyFont="1" applyFill="1" applyBorder="1" applyAlignment="1">
      <alignment horizontal="center" vertical="center"/>
    </xf>
    <xf numFmtId="164" fontId="20" fillId="0" borderId="62" xfId="0" applyNumberFormat="1" applyFont="1" applyFill="1" applyBorder="1" applyAlignment="1">
      <alignment horizontal="center" vertical="center"/>
    </xf>
    <xf numFmtId="0" fontId="18" fillId="0" borderId="22" xfId="0" applyFont="1" applyFill="1" applyBorder="1" applyAlignment="1">
      <alignment horizontal="center" vertical="center"/>
    </xf>
    <xf numFmtId="0" fontId="5" fillId="0" borderId="75" xfId="0" applyFont="1" applyFill="1" applyBorder="1" applyAlignment="1">
      <alignment horizontal="center" vertical="center"/>
    </xf>
    <xf numFmtId="0" fontId="20" fillId="0" borderId="70" xfId="0" applyFont="1" applyFill="1" applyBorder="1" applyAlignment="1">
      <alignment horizontal="center" vertical="center"/>
    </xf>
    <xf numFmtId="0" fontId="20" fillId="0" borderId="74" xfId="0" applyFont="1" applyFill="1" applyBorder="1" applyAlignment="1">
      <alignment horizontal="center" vertical="center"/>
    </xf>
    <xf numFmtId="164" fontId="20" fillId="0" borderId="66" xfId="0" applyNumberFormat="1" applyFont="1" applyFill="1" applyBorder="1" applyAlignment="1">
      <alignment horizontal="center" vertical="center"/>
    </xf>
    <xf numFmtId="164" fontId="20" fillId="0" borderId="72" xfId="0" applyNumberFormat="1" applyFont="1" applyFill="1" applyBorder="1" applyAlignment="1">
      <alignment horizontal="center" vertical="center"/>
    </xf>
    <xf numFmtId="164" fontId="20" fillId="0" borderId="30" xfId="0" applyNumberFormat="1" applyFont="1" applyFill="1" applyBorder="1" applyAlignment="1">
      <alignment horizontal="center" vertical="center"/>
    </xf>
    <xf numFmtId="1" fontId="0" fillId="0" borderId="0" xfId="0" applyNumberFormat="1"/>
    <xf numFmtId="2" fontId="33" fillId="0" borderId="0" xfId="0" applyNumberFormat="1" applyFont="1"/>
    <xf numFmtId="0" fontId="18" fillId="0" borderId="49" xfId="0" applyFont="1" applyBorder="1" applyAlignment="1">
      <alignment horizontal="left" vertical="center" wrapText="1"/>
    </xf>
    <xf numFmtId="0" fontId="18" fillId="0" borderId="56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/>
    </xf>
    <xf numFmtId="0" fontId="5" fillId="0" borderId="29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2" fillId="0" borderId="55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34" fillId="0" borderId="12" xfId="0" applyFont="1" applyBorder="1" applyAlignment="1">
      <alignment horizontal="center" vertical="center"/>
    </xf>
    <xf numFmtId="0" fontId="34" fillId="0" borderId="26" xfId="0" applyFont="1" applyBorder="1" applyAlignment="1">
      <alignment horizontal="center" vertical="center"/>
    </xf>
    <xf numFmtId="0" fontId="34" fillId="0" borderId="15" xfId="0" applyFont="1" applyBorder="1" applyAlignment="1">
      <alignment horizontal="center" vertical="center"/>
    </xf>
    <xf numFmtId="0" fontId="34" fillId="0" borderId="16" xfId="0" applyFont="1" applyBorder="1" applyAlignment="1">
      <alignment horizontal="center" vertical="center"/>
    </xf>
    <xf numFmtId="0" fontId="34" fillId="0" borderId="21" xfId="0" applyFont="1" applyFill="1" applyBorder="1" applyAlignment="1">
      <alignment horizontal="center" vertical="center"/>
    </xf>
    <xf numFmtId="0" fontId="34" fillId="0" borderId="70" xfId="0" applyFont="1" applyBorder="1" applyAlignment="1">
      <alignment horizontal="center" vertical="center"/>
    </xf>
    <xf numFmtId="0" fontId="34" fillId="0" borderId="74" xfId="0" applyFont="1" applyBorder="1" applyAlignment="1">
      <alignment horizontal="center" vertical="center"/>
    </xf>
    <xf numFmtId="164" fontId="34" fillId="0" borderId="17" xfId="0" applyNumberFormat="1" applyFont="1" applyBorder="1" applyAlignment="1">
      <alignment horizontal="center" vertical="center"/>
    </xf>
    <xf numFmtId="164" fontId="34" fillId="2" borderId="18" xfId="0" applyNumberFormat="1" applyFont="1" applyFill="1" applyBorder="1" applyAlignment="1">
      <alignment horizontal="center" vertical="center"/>
    </xf>
    <xf numFmtId="164" fontId="34" fillId="2" borderId="19" xfId="0" applyNumberFormat="1" applyFont="1" applyFill="1" applyBorder="1" applyAlignment="1">
      <alignment horizontal="center" vertical="center"/>
    </xf>
    <xf numFmtId="0" fontId="34" fillId="0" borderId="47" xfId="0" applyFont="1" applyBorder="1" applyAlignment="1">
      <alignment horizontal="center" vertical="center"/>
    </xf>
    <xf numFmtId="0" fontId="34" fillId="0" borderId="48" xfId="0" applyFont="1" applyBorder="1" applyAlignment="1">
      <alignment horizontal="center" vertical="center"/>
    </xf>
    <xf numFmtId="0" fontId="34" fillId="2" borderId="17" xfId="0" applyFont="1" applyFill="1" applyBorder="1" applyAlignment="1">
      <alignment horizontal="center" vertical="center"/>
    </xf>
    <xf numFmtId="0" fontId="34" fillId="2" borderId="18" xfId="0" applyFont="1" applyFill="1" applyBorder="1" applyAlignment="1">
      <alignment horizontal="center" vertical="center"/>
    </xf>
    <xf numFmtId="0" fontId="35" fillId="2" borderId="18" xfId="0" applyFont="1" applyFill="1" applyBorder="1" applyAlignment="1">
      <alignment horizontal="center" vertical="center"/>
    </xf>
    <xf numFmtId="0" fontId="35" fillId="2" borderId="19" xfId="0" applyFont="1" applyFill="1" applyBorder="1" applyAlignment="1">
      <alignment horizontal="center" vertical="center"/>
    </xf>
    <xf numFmtId="0" fontId="35" fillId="2" borderId="17" xfId="0" applyFont="1" applyFill="1" applyBorder="1" applyAlignment="1">
      <alignment horizontal="center" vertical="center"/>
    </xf>
    <xf numFmtId="0" fontId="34" fillId="0" borderId="18" xfId="0" applyFont="1" applyFill="1" applyBorder="1" applyAlignment="1">
      <alignment horizontal="center" vertical="center"/>
    </xf>
    <xf numFmtId="0" fontId="34" fillId="0" borderId="19" xfId="0" applyFont="1" applyFill="1" applyBorder="1" applyAlignment="1">
      <alignment horizontal="center" vertical="center"/>
    </xf>
    <xf numFmtId="0" fontId="34" fillId="0" borderId="17" xfId="0" applyFont="1" applyFill="1" applyBorder="1" applyAlignment="1">
      <alignment horizontal="center" vertical="center"/>
    </xf>
    <xf numFmtId="164" fontId="34" fillId="2" borderId="21" xfId="0" applyNumberFormat="1" applyFont="1" applyFill="1" applyBorder="1" applyAlignment="1">
      <alignment horizontal="center" vertical="center"/>
    </xf>
    <xf numFmtId="164" fontId="34" fillId="2" borderId="22" xfId="0" applyNumberFormat="1" applyFont="1" applyFill="1" applyBorder="1" applyAlignment="1">
      <alignment horizontal="center" vertical="center"/>
    </xf>
    <xf numFmtId="0" fontId="34" fillId="2" borderId="47" xfId="0" applyFont="1" applyFill="1" applyBorder="1" applyAlignment="1">
      <alignment horizontal="center" vertical="center"/>
    </xf>
    <xf numFmtId="0" fontId="34" fillId="2" borderId="22" xfId="0" applyFont="1" applyFill="1" applyBorder="1" applyAlignment="1">
      <alignment horizontal="center" vertical="center"/>
    </xf>
    <xf numFmtId="0" fontId="34" fillId="2" borderId="20" xfId="0" applyFont="1" applyFill="1" applyBorder="1" applyAlignment="1">
      <alignment horizontal="center" vertical="center"/>
    </xf>
    <xf numFmtId="0" fontId="34" fillId="2" borderId="21" xfId="0" applyFont="1" applyFill="1" applyBorder="1" applyAlignment="1">
      <alignment horizontal="center" vertical="center"/>
    </xf>
    <xf numFmtId="0" fontId="35" fillId="2" borderId="21" xfId="0" applyFont="1" applyFill="1" applyBorder="1" applyAlignment="1">
      <alignment horizontal="center" vertical="center"/>
    </xf>
    <xf numFmtId="0" fontId="35" fillId="2" borderId="22" xfId="0" applyFont="1" applyFill="1" applyBorder="1" applyAlignment="1">
      <alignment horizontal="center" vertical="center"/>
    </xf>
    <xf numFmtId="0" fontId="35" fillId="2" borderId="20" xfId="0" applyFont="1" applyFill="1" applyBorder="1" applyAlignment="1">
      <alignment horizontal="center" vertical="center"/>
    </xf>
    <xf numFmtId="0" fontId="36" fillId="0" borderId="21" xfId="0" applyFont="1" applyFill="1" applyBorder="1" applyAlignment="1">
      <alignment horizontal="center" vertical="center"/>
    </xf>
    <xf numFmtId="0" fontId="34" fillId="0" borderId="21" xfId="0" applyFont="1" applyFill="1" applyBorder="1" applyAlignment="1">
      <alignment vertical="center"/>
    </xf>
    <xf numFmtId="0" fontId="34" fillId="2" borderId="23" xfId="0" applyFont="1" applyFill="1" applyBorder="1" applyAlignment="1">
      <alignment horizontal="center" vertical="center"/>
    </xf>
    <xf numFmtId="0" fontId="36" fillId="0" borderId="21" xfId="0" applyFont="1" applyFill="1" applyBorder="1" applyAlignment="1">
      <alignment vertical="center"/>
    </xf>
    <xf numFmtId="0" fontId="34" fillId="2" borderId="48" xfId="0" applyFont="1" applyFill="1" applyBorder="1" applyAlignment="1">
      <alignment horizontal="center" vertical="center"/>
    </xf>
    <xf numFmtId="0" fontId="34" fillId="2" borderId="34" xfId="0" applyFont="1" applyFill="1" applyBorder="1" applyAlignment="1">
      <alignment horizontal="center" vertical="center"/>
    </xf>
    <xf numFmtId="0" fontId="35" fillId="2" borderId="35" xfId="0" applyFont="1" applyFill="1" applyBorder="1" applyAlignment="1">
      <alignment horizontal="center" vertical="center"/>
    </xf>
    <xf numFmtId="0" fontId="35" fillId="2" borderId="36" xfId="0" applyFont="1" applyFill="1" applyBorder="1" applyAlignment="1">
      <alignment horizontal="center" vertical="center"/>
    </xf>
    <xf numFmtId="0" fontId="34" fillId="0" borderId="22" xfId="0" applyFont="1" applyFill="1" applyBorder="1" applyAlignment="1">
      <alignment horizontal="center" vertical="center"/>
    </xf>
    <xf numFmtId="0" fontId="34" fillId="0" borderId="20" xfId="0" applyFont="1" applyFill="1" applyBorder="1" applyAlignment="1">
      <alignment horizontal="center" vertical="center"/>
    </xf>
    <xf numFmtId="0" fontId="35" fillId="0" borderId="26" xfId="0" applyFont="1" applyBorder="1" applyAlignment="1">
      <alignment horizontal="center" vertical="center"/>
    </xf>
    <xf numFmtId="0" fontId="35" fillId="0" borderId="25" xfId="0" applyFont="1" applyBorder="1" applyAlignment="1">
      <alignment horizontal="center" vertical="center"/>
    </xf>
    <xf numFmtId="0" fontId="35" fillId="0" borderId="16" xfId="0" applyFont="1" applyBorder="1" applyAlignment="1">
      <alignment horizontal="center" vertical="center"/>
    </xf>
    <xf numFmtId="0" fontId="35" fillId="0" borderId="19" xfId="0" applyFont="1" applyBorder="1" applyAlignment="1">
      <alignment horizontal="center" vertical="center"/>
    </xf>
    <xf numFmtId="0" fontId="34" fillId="0" borderId="33" xfId="0" applyFont="1" applyBorder="1" applyAlignment="1">
      <alignment horizontal="center" vertical="center"/>
    </xf>
    <xf numFmtId="0" fontId="35" fillId="0" borderId="49" xfId="0" applyFont="1" applyBorder="1" applyAlignment="1">
      <alignment horizontal="center" vertical="center"/>
    </xf>
    <xf numFmtId="0" fontId="35" fillId="0" borderId="22" xfId="0" applyFont="1" applyBorder="1" applyAlignment="1">
      <alignment horizontal="center" vertical="center"/>
    </xf>
    <xf numFmtId="0" fontId="34" fillId="0" borderId="57" xfId="0" applyFont="1" applyBorder="1" applyAlignment="1">
      <alignment horizontal="center" vertical="center"/>
    </xf>
    <xf numFmtId="0" fontId="34" fillId="2" borderId="84" xfId="0" applyFont="1" applyFill="1" applyBorder="1" applyAlignment="1">
      <alignment horizontal="center" vertical="center"/>
    </xf>
    <xf numFmtId="0" fontId="35" fillId="0" borderId="85" xfId="0" applyFont="1" applyBorder="1" applyAlignment="1">
      <alignment horizontal="center" vertical="center"/>
    </xf>
    <xf numFmtId="0" fontId="35" fillId="0" borderId="68" xfId="0" applyFont="1" applyBorder="1" applyAlignment="1">
      <alignment horizontal="center" vertical="center"/>
    </xf>
    <xf numFmtId="0" fontId="34" fillId="0" borderId="20" xfId="0" applyFont="1" applyBorder="1" applyAlignment="1">
      <alignment horizontal="center" vertical="center"/>
    </xf>
    <xf numFmtId="0" fontId="34" fillId="2" borderId="13" xfId="0" applyFont="1" applyFill="1" applyBorder="1" applyAlignment="1">
      <alignment horizontal="center" vertical="center"/>
    </xf>
    <xf numFmtId="0" fontId="34" fillId="2" borderId="25" xfId="0" applyFont="1" applyFill="1" applyBorder="1" applyAlignment="1">
      <alignment horizontal="center" vertical="center"/>
    </xf>
    <xf numFmtId="0" fontId="34" fillId="2" borderId="11" xfId="0" applyFont="1" applyFill="1" applyBorder="1" applyAlignment="1">
      <alignment horizontal="center" vertical="center"/>
    </xf>
    <xf numFmtId="0" fontId="37" fillId="2" borderId="13" xfId="0" applyFont="1" applyFill="1" applyBorder="1" applyAlignment="1">
      <alignment horizontal="center" vertical="center"/>
    </xf>
    <xf numFmtId="0" fontId="37" fillId="2" borderId="25" xfId="0" applyFont="1" applyFill="1" applyBorder="1" applyAlignment="1">
      <alignment horizontal="center" vertical="center"/>
    </xf>
    <xf numFmtId="0" fontId="37" fillId="2" borderId="11" xfId="0" applyFont="1" applyFill="1" applyBorder="1" applyAlignment="1">
      <alignment horizontal="center" vertical="center"/>
    </xf>
    <xf numFmtId="0" fontId="34" fillId="2" borderId="19" xfId="0" applyFont="1" applyFill="1" applyBorder="1" applyAlignment="1">
      <alignment horizontal="center" vertical="center"/>
    </xf>
    <xf numFmtId="0" fontId="37" fillId="2" borderId="18" xfId="0" applyFont="1" applyFill="1" applyBorder="1" applyAlignment="1">
      <alignment horizontal="center" vertical="center"/>
    </xf>
    <xf numFmtId="0" fontId="37" fillId="2" borderId="19" xfId="0" applyFont="1" applyFill="1" applyBorder="1" applyAlignment="1">
      <alignment horizontal="center" vertical="center"/>
    </xf>
    <xf numFmtId="0" fontId="37" fillId="2" borderId="17" xfId="0" applyFont="1" applyFill="1" applyBorder="1" applyAlignment="1">
      <alignment horizontal="center" vertical="center"/>
    </xf>
    <xf numFmtId="0" fontId="37" fillId="2" borderId="21" xfId="0" applyFont="1" applyFill="1" applyBorder="1" applyAlignment="1">
      <alignment horizontal="center" vertical="center"/>
    </xf>
    <xf numFmtId="0" fontId="37" fillId="2" borderId="22" xfId="0" applyFont="1" applyFill="1" applyBorder="1" applyAlignment="1">
      <alignment horizontal="center" vertical="center"/>
    </xf>
    <xf numFmtId="0" fontId="37" fillId="2" borderId="20" xfId="0" applyFont="1" applyFill="1" applyBorder="1" applyAlignment="1">
      <alignment horizontal="center" vertical="center"/>
    </xf>
    <xf numFmtId="0" fontId="34" fillId="2" borderId="35" xfId="0" applyFont="1" applyFill="1" applyBorder="1" applyAlignment="1">
      <alignment horizontal="center" vertical="center"/>
    </xf>
    <xf numFmtId="0" fontId="37" fillId="2" borderId="36" xfId="0" applyFont="1" applyFill="1" applyBorder="1" applyAlignment="1">
      <alignment horizontal="center" vertical="center"/>
    </xf>
    <xf numFmtId="0" fontId="37" fillId="2" borderId="9" xfId="0" applyFont="1" applyFill="1" applyBorder="1" applyAlignment="1">
      <alignment horizontal="center" vertical="center"/>
    </xf>
    <xf numFmtId="0" fontId="37" fillId="2" borderId="35" xfId="0" applyFont="1" applyFill="1" applyBorder="1" applyAlignment="1">
      <alignment horizontal="center" vertical="center"/>
    </xf>
    <xf numFmtId="0" fontId="34" fillId="2" borderId="36" xfId="0" applyFont="1" applyFill="1" applyBorder="1" applyAlignment="1">
      <alignment horizontal="center" vertical="center"/>
    </xf>
    <xf numFmtId="0" fontId="34" fillId="2" borderId="9" xfId="0" applyFont="1" applyFill="1" applyBorder="1" applyAlignment="1">
      <alignment horizontal="center" vertical="center"/>
    </xf>
    <xf numFmtId="0" fontId="34" fillId="2" borderId="58" xfId="0" applyFont="1" applyFill="1" applyBorder="1" applyAlignment="1">
      <alignment horizontal="center" vertical="center"/>
    </xf>
    <xf numFmtId="0" fontId="35" fillId="0" borderId="12" xfId="0" applyFont="1" applyBorder="1" applyAlignment="1">
      <alignment horizontal="center" vertical="center"/>
    </xf>
    <xf numFmtId="0" fontId="35" fillId="0" borderId="33" xfId="0" applyFont="1" applyBorder="1" applyAlignment="1">
      <alignment horizontal="center" vertical="center"/>
    </xf>
    <xf numFmtId="0" fontId="35" fillId="0" borderId="15" xfId="0" applyFont="1" applyBorder="1" applyAlignment="1">
      <alignment horizontal="center" vertical="center"/>
    </xf>
    <xf numFmtId="0" fontId="34" fillId="0" borderId="11" xfId="0" applyFont="1" applyBorder="1" applyAlignment="1">
      <alignment horizontal="center" vertical="center"/>
    </xf>
    <xf numFmtId="0" fontId="34" fillId="0" borderId="27" xfId="0" applyFont="1" applyBorder="1" applyAlignment="1">
      <alignment horizontal="center" vertical="center"/>
    </xf>
    <xf numFmtId="0" fontId="34" fillId="0" borderId="13" xfId="0" applyFont="1" applyBorder="1" applyAlignment="1">
      <alignment horizontal="center" vertical="center"/>
    </xf>
    <xf numFmtId="0" fontId="34" fillId="0" borderId="37" xfId="0" applyFont="1" applyBorder="1" applyAlignment="1">
      <alignment horizontal="center" vertical="center"/>
    </xf>
    <xf numFmtId="0" fontId="34" fillId="0" borderId="11" xfId="0" applyFont="1" applyFill="1" applyBorder="1" applyAlignment="1">
      <alignment horizontal="center" vertical="center"/>
    </xf>
    <xf numFmtId="0" fontId="34" fillId="0" borderId="27" xfId="0" applyFont="1" applyFill="1" applyBorder="1" applyAlignment="1">
      <alignment horizontal="center" vertical="center"/>
    </xf>
    <xf numFmtId="0" fontId="34" fillId="0" borderId="55" xfId="0" applyFont="1" applyFill="1" applyBorder="1" applyAlignment="1">
      <alignment horizontal="center" vertical="center"/>
    </xf>
    <xf numFmtId="0" fontId="35" fillId="0" borderId="27" xfId="0" applyFont="1" applyFill="1" applyBorder="1" applyAlignment="1">
      <alignment horizontal="center" vertical="center"/>
    </xf>
    <xf numFmtId="0" fontId="35" fillId="0" borderId="55" xfId="0" applyFont="1" applyFill="1" applyBorder="1" applyAlignment="1">
      <alignment horizontal="center" vertical="center"/>
    </xf>
    <xf numFmtId="0" fontId="34" fillId="0" borderId="23" xfId="0" applyFont="1" applyBorder="1" applyAlignment="1">
      <alignment horizontal="center" vertical="center"/>
    </xf>
    <xf numFmtId="0" fontId="34" fillId="0" borderId="21" xfId="0" applyFont="1" applyBorder="1" applyAlignment="1">
      <alignment horizontal="center" vertical="center"/>
    </xf>
    <xf numFmtId="0" fontId="34" fillId="0" borderId="34" xfId="0" applyFont="1" applyBorder="1" applyAlignment="1">
      <alignment horizontal="center" vertical="center"/>
    </xf>
    <xf numFmtId="0" fontId="34" fillId="0" borderId="47" xfId="0" applyFont="1" applyFill="1" applyBorder="1" applyAlignment="1">
      <alignment horizontal="center" vertical="center"/>
    </xf>
    <xf numFmtId="0" fontId="34" fillId="0" borderId="48" xfId="0" applyFont="1" applyFill="1" applyBorder="1" applyAlignment="1">
      <alignment horizontal="center" vertical="center"/>
    </xf>
    <xf numFmtId="0" fontId="35" fillId="0" borderId="47" xfId="0" applyFont="1" applyFill="1" applyBorder="1" applyAlignment="1">
      <alignment horizontal="center" vertical="center"/>
    </xf>
    <xf numFmtId="0" fontId="35" fillId="0" borderId="48" xfId="0" applyFont="1" applyFill="1" applyBorder="1" applyAlignment="1">
      <alignment horizontal="center" vertical="center"/>
    </xf>
    <xf numFmtId="0" fontId="30" fillId="0" borderId="17" xfId="0" applyFont="1" applyFill="1" applyBorder="1" applyAlignment="1">
      <alignment horizontal="center" vertical="center"/>
    </xf>
    <xf numFmtId="0" fontId="34" fillId="0" borderId="49" xfId="0" applyFont="1" applyBorder="1" applyAlignment="1">
      <alignment horizontal="center" vertical="center"/>
    </xf>
    <xf numFmtId="0" fontId="34" fillId="0" borderId="22" xfId="0" applyFont="1" applyBorder="1" applyAlignment="1">
      <alignment horizontal="center" vertical="center"/>
    </xf>
    <xf numFmtId="164" fontId="35" fillId="0" borderId="47" xfId="0" applyNumberFormat="1" applyFont="1" applyBorder="1" applyAlignment="1">
      <alignment horizontal="center" vertical="center"/>
    </xf>
    <xf numFmtId="164" fontId="35" fillId="0" borderId="18" xfId="0" applyNumberFormat="1" applyFont="1" applyFill="1" applyBorder="1" applyAlignment="1">
      <alignment horizontal="center" vertical="center"/>
    </xf>
    <xf numFmtId="164" fontId="35" fillId="0" borderId="50" xfId="0" applyNumberFormat="1" applyFont="1" applyBorder="1" applyAlignment="1">
      <alignment horizontal="center" vertical="center"/>
    </xf>
    <xf numFmtId="0" fontId="34" fillId="2" borderId="50" xfId="0" applyFont="1" applyFill="1" applyBorder="1" applyAlignment="1">
      <alignment horizontal="center" vertical="center"/>
    </xf>
    <xf numFmtId="164" fontId="34" fillId="0" borderId="20" xfId="0" applyNumberFormat="1" applyFont="1" applyBorder="1" applyAlignment="1">
      <alignment horizontal="center" vertical="center"/>
    </xf>
    <xf numFmtId="164" fontId="35" fillId="0" borderId="23" xfId="0" applyNumberFormat="1" applyFont="1" applyBorder="1" applyAlignment="1">
      <alignment horizontal="center" vertical="center"/>
    </xf>
    <xf numFmtId="164" fontId="35" fillId="0" borderId="21" xfId="0" applyNumberFormat="1" applyFont="1" applyBorder="1" applyAlignment="1">
      <alignment horizontal="center" vertical="center"/>
    </xf>
    <xf numFmtId="164" fontId="35" fillId="0" borderId="34" xfId="0" applyNumberFormat="1" applyFont="1" applyBorder="1" applyAlignment="1">
      <alignment horizontal="center" vertical="center"/>
    </xf>
    <xf numFmtId="0" fontId="30" fillId="0" borderId="47" xfId="0" applyFont="1" applyFill="1" applyBorder="1" applyAlignment="1">
      <alignment horizontal="center" vertical="center"/>
    </xf>
    <xf numFmtId="0" fontId="34" fillId="2" borderId="51" xfId="0" applyFont="1" applyFill="1" applyBorder="1" applyAlignment="1">
      <alignment horizontal="center" vertical="center"/>
    </xf>
    <xf numFmtId="0" fontId="35" fillId="2" borderId="9" xfId="0" applyFont="1" applyFill="1" applyBorder="1" applyAlignment="1">
      <alignment horizontal="center" vertical="center"/>
    </xf>
    <xf numFmtId="0" fontId="34" fillId="0" borderId="35" xfId="0" applyFont="1" applyBorder="1" applyAlignment="1">
      <alignment horizontal="center" vertical="center"/>
    </xf>
    <xf numFmtId="164" fontId="35" fillId="0" borderId="53" xfId="0" applyNumberFormat="1" applyFont="1" applyBorder="1" applyAlignment="1">
      <alignment horizontal="center" vertical="center"/>
    </xf>
    <xf numFmtId="164" fontId="35" fillId="0" borderId="54" xfId="0" applyNumberFormat="1" applyFont="1" applyBorder="1" applyAlignment="1">
      <alignment horizontal="center" vertical="center"/>
    </xf>
    <xf numFmtId="164" fontId="35" fillId="0" borderId="0" xfId="0" applyNumberFormat="1" applyFont="1" applyBorder="1" applyAlignment="1">
      <alignment horizontal="center" vertical="center"/>
    </xf>
    <xf numFmtId="0" fontId="34" fillId="2" borderId="52" xfId="0" applyFont="1" applyFill="1" applyBorder="1" applyAlignment="1">
      <alignment horizontal="center" vertical="center"/>
    </xf>
    <xf numFmtId="0" fontId="34" fillId="0" borderId="53" xfId="0" applyFont="1" applyFill="1" applyBorder="1" applyAlignment="1">
      <alignment horizontal="center" vertical="center"/>
    </xf>
    <xf numFmtId="0" fontId="34" fillId="0" borderId="4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/>
    </xf>
    <xf numFmtId="0" fontId="5" fillId="4" borderId="19" xfId="0" applyFont="1" applyFill="1" applyBorder="1" applyAlignment="1">
      <alignment horizontal="center" vertical="center"/>
    </xf>
    <xf numFmtId="0" fontId="5" fillId="4" borderId="47" xfId="0" applyFont="1" applyFill="1" applyBorder="1" applyAlignment="1">
      <alignment horizontal="center" vertical="center"/>
    </xf>
    <xf numFmtId="0" fontId="35" fillId="2" borderId="16" xfId="0" applyFont="1" applyFill="1" applyBorder="1" applyAlignment="1">
      <alignment horizontal="center" vertical="center"/>
    </xf>
    <xf numFmtId="0" fontId="35" fillId="2" borderId="49" xfId="0" applyFont="1" applyFill="1" applyBorder="1" applyAlignment="1">
      <alignment horizontal="center" vertical="center"/>
    </xf>
    <xf numFmtId="0" fontId="35" fillId="2" borderId="11" xfId="0" applyFont="1" applyFill="1" applyBorder="1" applyAlignment="1">
      <alignment horizontal="center" vertical="center"/>
    </xf>
    <xf numFmtId="0" fontId="35" fillId="2" borderId="13" xfId="0" applyFont="1" applyFill="1" applyBorder="1" applyAlignment="1">
      <alignment horizontal="center" vertical="center"/>
    </xf>
    <xf numFmtId="0" fontId="34" fillId="0" borderId="13" xfId="0" applyFont="1" applyFill="1" applyBorder="1" applyAlignment="1">
      <alignment horizontal="center" vertical="center"/>
    </xf>
    <xf numFmtId="0" fontId="34" fillId="0" borderId="25" xfId="0" applyFont="1" applyFill="1" applyBorder="1" applyAlignment="1">
      <alignment horizontal="center" vertical="center"/>
    </xf>
    <xf numFmtId="164" fontId="34" fillId="0" borderId="11" xfId="0" applyNumberFormat="1" applyFont="1" applyBorder="1" applyAlignment="1">
      <alignment horizontal="center" vertical="center"/>
    </xf>
    <xf numFmtId="164" fontId="34" fillId="2" borderId="13" xfId="0" applyNumberFormat="1" applyFont="1" applyFill="1" applyBorder="1" applyAlignment="1">
      <alignment horizontal="center" vertical="center"/>
    </xf>
    <xf numFmtId="164" fontId="34" fillId="2" borderId="25" xfId="0" applyNumberFormat="1" applyFont="1" applyFill="1" applyBorder="1" applyAlignment="1">
      <alignment horizontal="center" vertical="center"/>
    </xf>
    <xf numFmtId="0" fontId="30" fillId="5" borderId="27" xfId="0" applyFont="1" applyFill="1" applyBorder="1" applyAlignment="1">
      <alignment horizontal="center" vertical="center"/>
    </xf>
    <xf numFmtId="0" fontId="34" fillId="0" borderId="55" xfId="0" applyFont="1" applyBorder="1" applyAlignment="1">
      <alignment horizontal="center" vertical="center"/>
    </xf>
    <xf numFmtId="0" fontId="35" fillId="2" borderId="26" xfId="0" applyFont="1" applyFill="1" applyBorder="1" applyAlignment="1">
      <alignment horizontal="center" vertical="center"/>
    </xf>
    <xf numFmtId="0" fontId="34" fillId="0" borderId="75" xfId="0" applyFont="1" applyBorder="1" applyAlignment="1">
      <alignment horizontal="center" vertical="center"/>
    </xf>
    <xf numFmtId="0" fontId="34" fillId="2" borderId="67" xfId="0" applyFont="1" applyFill="1" applyBorder="1" applyAlignment="1">
      <alignment horizontal="center" vertical="center"/>
    </xf>
    <xf numFmtId="0" fontId="34" fillId="2" borderId="68" xfId="0" applyFont="1" applyFill="1" applyBorder="1" applyAlignment="1">
      <alignment horizontal="center" vertical="center"/>
    </xf>
    <xf numFmtId="0" fontId="34" fillId="0" borderId="75" xfId="0" applyFont="1" applyFill="1" applyBorder="1" applyAlignment="1">
      <alignment horizontal="center" vertical="center"/>
    </xf>
    <xf numFmtId="0" fontId="34" fillId="2" borderId="75" xfId="0" applyFont="1" applyFill="1" applyBorder="1" applyAlignment="1">
      <alignment horizontal="center" vertical="center"/>
    </xf>
    <xf numFmtId="0" fontId="37" fillId="2" borderId="67" xfId="0" applyFont="1" applyFill="1" applyBorder="1" applyAlignment="1">
      <alignment horizontal="center" vertical="center"/>
    </xf>
    <xf numFmtId="0" fontId="37" fillId="2" borderId="68" xfId="0" applyFont="1" applyFill="1" applyBorder="1" applyAlignment="1">
      <alignment horizontal="center" vertical="center"/>
    </xf>
    <xf numFmtId="0" fontId="37" fillId="2" borderId="75" xfId="0" applyFont="1" applyFill="1" applyBorder="1" applyAlignment="1">
      <alignment horizontal="center" vertical="center"/>
    </xf>
    <xf numFmtId="0" fontId="34" fillId="0" borderId="72" xfId="0" applyFont="1" applyBorder="1" applyAlignment="1">
      <alignment horizontal="center" vertical="center"/>
    </xf>
    <xf numFmtId="0" fontId="34" fillId="0" borderId="10" xfId="0" applyFont="1" applyBorder="1" applyAlignment="1">
      <alignment horizontal="center" vertical="center"/>
    </xf>
    <xf numFmtId="0" fontId="34" fillId="0" borderId="67" xfId="0" applyFont="1" applyFill="1" applyBorder="1" applyAlignment="1">
      <alignment horizontal="center" vertical="center"/>
    </xf>
    <xf numFmtId="0" fontId="34" fillId="0" borderId="85" xfId="0" applyFont="1" applyFill="1" applyBorder="1" applyAlignment="1">
      <alignment horizontal="center" vertical="center"/>
    </xf>
    <xf numFmtId="0" fontId="34" fillId="0" borderId="68" xfId="0" applyFont="1" applyFill="1" applyBorder="1" applyAlignment="1">
      <alignment horizontal="center" vertical="center"/>
    </xf>
    <xf numFmtId="0" fontId="34" fillId="0" borderId="67" xfId="0" applyFont="1" applyBorder="1" applyAlignment="1">
      <alignment horizontal="center" vertical="center"/>
    </xf>
    <xf numFmtId="0" fontId="35" fillId="0" borderId="78" xfId="0" applyFont="1" applyBorder="1" applyAlignment="1">
      <alignment horizontal="center" vertical="center"/>
    </xf>
    <xf numFmtId="0" fontId="2" fillId="0" borderId="100" xfId="0" applyFont="1" applyBorder="1" applyAlignment="1">
      <alignment horizontal="center" vertical="center"/>
    </xf>
    <xf numFmtId="49" fontId="16" fillId="0" borderId="40" xfId="0" applyNumberFormat="1" applyFont="1" applyBorder="1" applyAlignment="1">
      <alignment horizontal="center" vertical="center" wrapText="1"/>
    </xf>
    <xf numFmtId="0" fontId="38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164" fontId="40" fillId="2" borderId="0" xfId="0" applyNumberFormat="1" applyFont="1" applyFill="1" applyBorder="1" applyAlignment="1">
      <alignment horizontal="center" vertical="center"/>
    </xf>
    <xf numFmtId="2" fontId="0" fillId="0" borderId="0" xfId="0" applyNumberFormat="1"/>
    <xf numFmtId="165" fontId="41" fillId="0" borderId="0" xfId="0" applyNumberFormat="1" applyFont="1" applyAlignment="1">
      <alignment horizontal="center"/>
    </xf>
    <xf numFmtId="0" fontId="40" fillId="0" borderId="0" xfId="0" applyFont="1" applyAlignment="1">
      <alignment horizontal="center" vertical="center"/>
    </xf>
    <xf numFmtId="0" fontId="41" fillId="0" borderId="0" xfId="0" applyFont="1"/>
    <xf numFmtId="166" fontId="0" fillId="0" borderId="0" xfId="0" applyNumberFormat="1" applyFont="1"/>
    <xf numFmtId="165" fontId="42" fillId="0" borderId="0" xfId="0" applyNumberFormat="1" applyFont="1"/>
    <xf numFmtId="0" fontId="0" fillId="0" borderId="0" xfId="0" applyAlignment="1">
      <alignment horizontal="right"/>
    </xf>
    <xf numFmtId="164" fontId="38" fillId="0" borderId="0" xfId="0" applyNumberFormat="1" applyFont="1" applyAlignment="1">
      <alignment horizontal="center" vertical="center"/>
    </xf>
    <xf numFmtId="165" fontId="43" fillId="0" borderId="0" xfId="0" applyNumberFormat="1" applyFont="1"/>
    <xf numFmtId="165" fontId="16" fillId="0" borderId="40" xfId="0" applyNumberFormat="1" applyFont="1" applyBorder="1" applyAlignment="1">
      <alignment horizontal="center" vertical="center"/>
    </xf>
    <xf numFmtId="0" fontId="30" fillId="6" borderId="47" xfId="0" applyFont="1" applyFill="1" applyBorder="1" applyAlignment="1">
      <alignment horizontal="center" vertical="center"/>
    </xf>
    <xf numFmtId="0" fontId="5" fillId="6" borderId="21" xfId="0" applyFont="1" applyFill="1" applyBorder="1" applyAlignment="1">
      <alignment vertical="center"/>
    </xf>
    <xf numFmtId="0" fontId="34" fillId="6" borderId="20" xfId="0" applyFont="1" applyFill="1" applyBorder="1" applyAlignment="1">
      <alignment horizontal="center" vertical="center"/>
    </xf>
    <xf numFmtId="0" fontId="34" fillId="6" borderId="17" xfId="0" applyFont="1" applyFill="1" applyBorder="1" applyAlignment="1">
      <alignment horizontal="center" vertical="center"/>
    </xf>
    <xf numFmtId="0" fontId="34" fillId="6" borderId="47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29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29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vertical="center"/>
    </xf>
    <xf numFmtId="0" fontId="22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" fillId="3" borderId="38" xfId="0" applyFont="1" applyFill="1" applyBorder="1" applyAlignment="1">
      <alignment horizontal="left" vertical="center"/>
    </xf>
    <xf numFmtId="0" fontId="2" fillId="3" borderId="40" xfId="0" applyFont="1" applyFill="1" applyBorder="1" applyAlignment="1">
      <alignment horizontal="left" vertical="center"/>
    </xf>
    <xf numFmtId="0" fontId="0" fillId="0" borderId="40" xfId="0" applyBorder="1" applyAlignment="1">
      <alignment vertical="center"/>
    </xf>
    <xf numFmtId="0" fontId="0" fillId="0" borderId="46" xfId="0" applyBorder="1" applyAlignment="1">
      <alignment vertical="center"/>
    </xf>
    <xf numFmtId="0" fontId="2" fillId="4" borderId="54" xfId="0" applyFont="1" applyFill="1" applyBorder="1" applyAlignment="1">
      <alignment horizontal="center" vertical="center"/>
    </xf>
    <xf numFmtId="0" fontId="2" fillId="4" borderId="72" xfId="0" applyFont="1" applyFill="1" applyBorder="1" applyAlignment="1">
      <alignment horizontal="center" vertical="center"/>
    </xf>
    <xf numFmtId="0" fontId="2" fillId="4" borderId="79" xfId="0" applyFont="1" applyFill="1" applyBorder="1" applyAlignment="1">
      <alignment horizontal="right" vertical="center"/>
    </xf>
    <xf numFmtId="0" fontId="2" fillId="4" borderId="80" xfId="0" applyFont="1" applyFill="1" applyBorder="1" applyAlignment="1">
      <alignment horizontal="right" vertical="center"/>
    </xf>
    <xf numFmtId="0" fontId="2" fillId="4" borderId="7" xfId="0" applyFont="1" applyFill="1" applyBorder="1" applyAlignment="1">
      <alignment horizontal="right" vertical="center"/>
    </xf>
    <xf numFmtId="0" fontId="2" fillId="4" borderId="8" xfId="0" applyFont="1" applyFill="1" applyBorder="1" applyAlignment="1">
      <alignment horizontal="right" vertical="center"/>
    </xf>
    <xf numFmtId="0" fontId="2" fillId="0" borderId="29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76" xfId="0" applyFont="1" applyBorder="1" applyAlignment="1">
      <alignment horizontal="center" vertical="center"/>
    </xf>
    <xf numFmtId="0" fontId="10" fillId="0" borderId="6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5" fillId="0" borderId="29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76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30" xfId="0" applyFont="1" applyBorder="1" applyAlignment="1">
      <alignment horizontal="left" vertical="center"/>
    </xf>
    <xf numFmtId="0" fontId="1" fillId="0" borderId="55" xfId="0" applyFont="1" applyBorder="1" applyAlignment="1">
      <alignment horizontal="center" vertical="center"/>
    </xf>
    <xf numFmtId="0" fontId="25" fillId="0" borderId="29" xfId="0" applyFont="1" applyBorder="1" applyAlignment="1">
      <alignment horizontal="center" vertical="center"/>
    </xf>
    <xf numFmtId="0" fontId="25" fillId="0" borderId="0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" fillId="0" borderId="86" xfId="0" applyFont="1" applyBorder="1" applyAlignment="1">
      <alignment horizontal="center" vertical="center" textRotation="90" wrapText="1"/>
    </xf>
    <xf numFmtId="0" fontId="1" fillId="0" borderId="51" xfId="0" applyFont="1" applyBorder="1" applyAlignment="1">
      <alignment horizontal="center" vertical="center" textRotation="90" wrapText="1"/>
    </xf>
    <xf numFmtId="0" fontId="1" fillId="0" borderId="87" xfId="0" applyFont="1" applyBorder="1" applyAlignment="1">
      <alignment horizontal="center" vertical="center" textRotation="90" wrapText="1"/>
    </xf>
    <xf numFmtId="0" fontId="1" fillId="0" borderId="7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78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7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94" xfId="0" applyFont="1" applyBorder="1" applyAlignment="1">
      <alignment horizontal="center" vertical="center"/>
    </xf>
    <xf numFmtId="0" fontId="2" fillId="0" borderId="95" xfId="0" applyFont="1" applyBorder="1" applyAlignment="1">
      <alignment horizontal="center" vertical="center"/>
    </xf>
    <xf numFmtId="0" fontId="5" fillId="0" borderId="38" xfId="0" applyFont="1" applyBorder="1" applyAlignment="1">
      <alignment horizontal="left" vertical="center" wrapText="1"/>
    </xf>
    <xf numFmtId="0" fontId="5" fillId="0" borderId="40" xfId="0" applyFont="1" applyBorder="1" applyAlignment="1">
      <alignment horizontal="left" vertical="center" wrapText="1"/>
    </xf>
    <xf numFmtId="0" fontId="5" fillId="0" borderId="46" xfId="0" applyFont="1" applyBorder="1" applyAlignment="1">
      <alignment horizontal="left" vertical="center" wrapText="1"/>
    </xf>
    <xf numFmtId="0" fontId="5" fillId="0" borderId="38" xfId="0" applyFont="1" applyBorder="1" applyAlignment="1">
      <alignment horizontal="left" vertical="center"/>
    </xf>
    <xf numFmtId="0" fontId="5" fillId="0" borderId="40" xfId="0" applyFont="1" applyBorder="1" applyAlignment="1">
      <alignment horizontal="left" vertical="center"/>
    </xf>
    <xf numFmtId="0" fontId="5" fillId="0" borderId="46" xfId="0" applyFont="1" applyBorder="1" applyAlignment="1">
      <alignment horizontal="left" vertical="center"/>
    </xf>
    <xf numFmtId="0" fontId="5" fillId="0" borderId="29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30" xfId="0" applyFont="1" applyBorder="1" applyAlignment="1">
      <alignment horizontal="left" vertical="center" wrapText="1"/>
    </xf>
    <xf numFmtId="0" fontId="13" fillId="0" borderId="91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76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 wrapText="1"/>
    </xf>
    <xf numFmtId="0" fontId="1" fillId="0" borderId="84" xfId="0" applyFont="1" applyBorder="1" applyAlignment="1">
      <alignment horizontal="center" vertical="center" wrapText="1"/>
    </xf>
    <xf numFmtId="0" fontId="18" fillId="0" borderId="49" xfId="0" applyFont="1" applyFill="1" applyBorder="1" applyAlignment="1">
      <alignment horizontal="left" vertical="center" wrapText="1"/>
    </xf>
    <xf numFmtId="0" fontId="18" fillId="0" borderId="56" xfId="0" applyFont="1" applyFill="1" applyBorder="1" applyAlignment="1">
      <alignment horizontal="left" vertical="center" wrapText="1"/>
    </xf>
    <xf numFmtId="0" fontId="18" fillId="0" borderId="26" xfId="0" applyFont="1" applyBorder="1" applyAlignment="1">
      <alignment horizontal="left" vertical="center" wrapText="1"/>
    </xf>
    <xf numFmtId="0" fontId="18" fillId="0" borderId="89" xfId="0" applyFont="1" applyBorder="1" applyAlignment="1">
      <alignment horizontal="left" vertical="center" wrapText="1"/>
    </xf>
    <xf numFmtId="0" fontId="18" fillId="0" borderId="49" xfId="0" applyFont="1" applyBorder="1" applyAlignment="1">
      <alignment horizontal="left" vertical="center" wrapText="1"/>
    </xf>
    <xf numFmtId="0" fontId="18" fillId="0" borderId="56" xfId="0" applyFont="1" applyBorder="1" applyAlignment="1">
      <alignment horizontal="left" vertical="center" wrapText="1"/>
    </xf>
    <xf numFmtId="0" fontId="18" fillId="0" borderId="85" xfId="0" applyFont="1" applyBorder="1" applyAlignment="1">
      <alignment horizontal="left" vertical="center" wrapText="1"/>
    </xf>
    <xf numFmtId="0" fontId="18" fillId="0" borderId="92" xfId="0" applyFont="1" applyBorder="1" applyAlignment="1">
      <alignment horizontal="left" vertical="center" wrapText="1"/>
    </xf>
    <xf numFmtId="0" fontId="2" fillId="4" borderId="36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76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4" fillId="0" borderId="0" xfId="0" applyFont="1" applyAlignment="1">
      <alignment horizontal="right"/>
    </xf>
    <xf numFmtId="0" fontId="22" fillId="0" borderId="59" xfId="0" applyFont="1" applyBorder="1" applyAlignment="1">
      <alignment horizontal="center" vertical="center"/>
    </xf>
    <xf numFmtId="0" fontId="22" fillId="0" borderId="60" xfId="0" applyFont="1" applyBorder="1" applyAlignment="1">
      <alignment horizontal="center" vertical="center"/>
    </xf>
    <xf numFmtId="0" fontId="22" fillId="0" borderId="61" xfId="0" applyFont="1" applyBorder="1" applyAlignment="1">
      <alignment horizontal="center" vertical="center"/>
    </xf>
    <xf numFmtId="0" fontId="2" fillId="4" borderId="51" xfId="0" applyFont="1" applyFill="1" applyBorder="1" applyAlignment="1">
      <alignment horizontal="center" vertical="center"/>
    </xf>
    <xf numFmtId="0" fontId="2" fillId="4" borderId="87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2" fillId="4" borderId="24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2" fillId="0" borderId="32" xfId="0" applyFont="1" applyBorder="1" applyAlignment="1">
      <alignment horizontal="center" vertical="center"/>
    </xf>
    <xf numFmtId="0" fontId="22" fillId="0" borderId="34" xfId="0" applyFont="1" applyBorder="1" applyAlignment="1">
      <alignment horizontal="center" vertical="center"/>
    </xf>
    <xf numFmtId="0" fontId="22" fillId="0" borderId="62" xfId="0" applyFont="1" applyBorder="1" applyAlignment="1">
      <alignment horizontal="center" vertical="center"/>
    </xf>
    <xf numFmtId="0" fontId="24" fillId="0" borderId="32" xfId="0" applyFont="1" applyBorder="1" applyAlignment="1">
      <alignment horizontal="center" vertical="center"/>
    </xf>
    <xf numFmtId="0" fontId="24" fillId="0" borderId="34" xfId="0" applyFont="1" applyBorder="1" applyAlignment="1">
      <alignment horizontal="center" vertical="center"/>
    </xf>
    <xf numFmtId="0" fontId="24" fillId="0" borderId="62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2" fillId="0" borderId="60" xfId="0" applyFont="1" applyBorder="1" applyAlignment="1">
      <alignment horizontal="center" vertical="center"/>
    </xf>
    <xf numFmtId="0" fontId="2" fillId="0" borderId="61" xfId="0" applyFont="1" applyBorder="1" applyAlignment="1">
      <alignment horizontal="center" vertical="center"/>
    </xf>
    <xf numFmtId="0" fontId="2" fillId="0" borderId="96" xfId="0" applyFont="1" applyBorder="1" applyAlignment="1">
      <alignment horizontal="center" vertical="center"/>
    </xf>
    <xf numFmtId="0" fontId="2" fillId="0" borderId="97" xfId="0" applyFont="1" applyBorder="1" applyAlignment="1">
      <alignment horizontal="center" vertical="center"/>
    </xf>
    <xf numFmtId="0" fontId="1" fillId="0" borderId="71" xfId="0" applyFont="1" applyBorder="1" applyAlignment="1">
      <alignment horizontal="center" vertical="center"/>
    </xf>
    <xf numFmtId="0" fontId="1" fillId="0" borderId="54" xfId="0" applyFont="1" applyBorder="1" applyAlignment="1">
      <alignment horizontal="center" vertical="center"/>
    </xf>
    <xf numFmtId="0" fontId="1" fillId="0" borderId="7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4" borderId="35" xfId="0" applyFont="1" applyFill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2" fillId="4" borderId="69" xfId="0" applyFont="1" applyFill="1" applyBorder="1" applyAlignment="1">
      <alignment horizontal="center" vertical="center"/>
    </xf>
    <xf numFmtId="0" fontId="2" fillId="4" borderId="70" xfId="0" applyFont="1" applyFill="1" applyBorder="1" applyAlignment="1">
      <alignment horizontal="center" vertical="center"/>
    </xf>
    <xf numFmtId="0" fontId="2" fillId="4" borderId="71" xfId="0" applyFont="1" applyFill="1" applyBorder="1" applyAlignment="1">
      <alignment horizontal="center" vertical="center"/>
    </xf>
    <xf numFmtId="0" fontId="2" fillId="4" borderId="91" xfId="0" applyFont="1" applyFill="1" applyBorder="1" applyAlignment="1">
      <alignment horizontal="center" vertical="center"/>
    </xf>
    <xf numFmtId="0" fontId="5" fillId="4" borderId="59" xfId="0" applyFont="1" applyFill="1" applyBorder="1" applyAlignment="1">
      <alignment horizontal="center" vertical="center"/>
    </xf>
    <xf numFmtId="0" fontId="5" fillId="4" borderId="60" xfId="0" applyFont="1" applyFill="1" applyBorder="1" applyAlignment="1">
      <alignment horizontal="center" vertical="center"/>
    </xf>
    <xf numFmtId="0" fontId="5" fillId="4" borderId="61" xfId="0" applyFont="1" applyFill="1" applyBorder="1" applyAlignment="1">
      <alignment horizontal="center" vertical="center"/>
    </xf>
    <xf numFmtId="0" fontId="1" fillId="0" borderId="87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 wrapText="1"/>
    </xf>
    <xf numFmtId="0" fontId="1" fillId="0" borderId="72" xfId="0" applyFont="1" applyBorder="1" applyAlignment="1">
      <alignment horizontal="center" vertical="center" wrapText="1"/>
    </xf>
    <xf numFmtId="0" fontId="22" fillId="0" borderId="31" xfId="0" applyFont="1" applyBorder="1" applyAlignment="1">
      <alignment horizontal="center" vertical="center"/>
    </xf>
    <xf numFmtId="0" fontId="22" fillId="0" borderId="37" xfId="0" applyFont="1" applyBorder="1" applyAlignment="1">
      <alignment horizontal="center" vertical="center"/>
    </xf>
    <xf numFmtId="0" fontId="22" fillId="0" borderId="5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98" xfId="0" applyFont="1" applyBorder="1" applyAlignment="1">
      <alignment horizontal="center" vertical="center"/>
    </xf>
    <xf numFmtId="0" fontId="2" fillId="0" borderId="99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67" xfId="0" applyFont="1" applyBorder="1" applyAlignment="1">
      <alignment horizontal="center" vertical="center"/>
    </xf>
    <xf numFmtId="0" fontId="1" fillId="0" borderId="9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5" fillId="0" borderId="59" xfId="0" applyFont="1" applyBorder="1" applyAlignment="1">
      <alignment horizontal="center" vertical="center"/>
    </xf>
    <xf numFmtId="0" fontId="5" fillId="0" borderId="60" xfId="0" applyFont="1" applyBorder="1" applyAlignment="1">
      <alignment horizontal="center" vertical="center"/>
    </xf>
    <xf numFmtId="0" fontId="5" fillId="0" borderId="61" xfId="0" applyFont="1" applyBorder="1" applyAlignment="1">
      <alignment horizontal="center" vertical="center"/>
    </xf>
    <xf numFmtId="0" fontId="1" fillId="0" borderId="63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 wrapText="1"/>
    </xf>
    <xf numFmtId="0" fontId="5" fillId="0" borderId="6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6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53" xfId="0" applyFont="1" applyBorder="1" applyAlignment="1">
      <alignment horizontal="center" vertical="center"/>
    </xf>
    <xf numFmtId="0" fontId="5" fillId="0" borderId="6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6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85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1" fillId="0" borderId="61" xfId="0" applyFont="1" applyBorder="1" applyAlignment="1">
      <alignment horizontal="center" vertical="center"/>
    </xf>
    <xf numFmtId="0" fontId="1" fillId="0" borderId="69" xfId="0" applyFont="1" applyBorder="1" applyAlignment="1">
      <alignment horizontal="center" vertical="center" wrapText="1"/>
    </xf>
    <xf numFmtId="0" fontId="1" fillId="0" borderId="77" xfId="0" applyFont="1" applyBorder="1" applyAlignment="1">
      <alignment horizontal="center" vertical="center" wrapText="1"/>
    </xf>
    <xf numFmtId="0" fontId="1" fillId="0" borderId="70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62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7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3" borderId="40" xfId="0" applyFont="1" applyFill="1" applyBorder="1" applyAlignment="1">
      <alignment horizontal="center" vertical="center"/>
    </xf>
    <xf numFmtId="0" fontId="1" fillId="3" borderId="46" xfId="0" applyFont="1" applyFill="1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0" fontId="1" fillId="0" borderId="67" xfId="0" applyFont="1" applyBorder="1" applyAlignment="1">
      <alignment horizontal="center" vertical="center" wrapText="1"/>
    </xf>
    <xf numFmtId="0" fontId="1" fillId="0" borderId="88" xfId="0" applyFont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1" fillId="0" borderId="36" xfId="0" applyFont="1" applyFill="1" applyBorder="1" applyAlignment="1">
      <alignment horizontal="center" vertical="center" wrapText="1"/>
    </xf>
    <xf numFmtId="0" fontId="1" fillId="0" borderId="54" xfId="0" applyFont="1" applyFill="1" applyBorder="1" applyAlignment="1">
      <alignment horizontal="center" vertical="center" wrapText="1"/>
    </xf>
    <xf numFmtId="0" fontId="1" fillId="0" borderId="72" xfId="0" applyFont="1" applyFill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62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textRotation="90"/>
    </xf>
    <xf numFmtId="0" fontId="1" fillId="0" borderId="51" xfId="0" applyFont="1" applyBorder="1" applyAlignment="1">
      <alignment horizontal="center" vertical="center" textRotation="90"/>
    </xf>
    <xf numFmtId="0" fontId="1" fillId="0" borderId="87" xfId="0" applyFont="1" applyBorder="1" applyAlignment="1">
      <alignment horizontal="center" vertical="center" textRotation="90"/>
    </xf>
    <xf numFmtId="0" fontId="1" fillId="0" borderId="21" xfId="0" applyFont="1" applyBorder="1" applyAlignment="1">
      <alignment horizontal="center" vertical="center"/>
    </xf>
    <xf numFmtId="0" fontId="1" fillId="0" borderId="71" xfId="0" applyFont="1" applyBorder="1" applyAlignment="1">
      <alignment horizontal="center" vertical="center" wrapText="1"/>
    </xf>
    <xf numFmtId="0" fontId="1" fillId="0" borderId="54" xfId="0" applyFont="1" applyBorder="1" applyAlignment="1">
      <alignment horizontal="center" vertical="center" wrapText="1"/>
    </xf>
    <xf numFmtId="0" fontId="1" fillId="0" borderId="86" xfId="0" applyFont="1" applyBorder="1" applyAlignment="1">
      <alignment horizontal="center" vertical="center" textRotation="90"/>
    </xf>
    <xf numFmtId="0" fontId="24" fillId="0" borderId="31" xfId="0" applyFont="1" applyBorder="1" applyAlignment="1">
      <alignment horizontal="center" vertical="center"/>
    </xf>
    <xf numFmtId="0" fontId="24" fillId="0" borderId="37" xfId="0" applyFont="1" applyBorder="1" applyAlignment="1">
      <alignment horizontal="center" vertical="center"/>
    </xf>
    <xf numFmtId="0" fontId="24" fillId="0" borderId="55" xfId="0" applyFont="1" applyBorder="1" applyAlignment="1">
      <alignment horizontal="center" vertical="center"/>
    </xf>
    <xf numFmtId="0" fontId="24" fillId="0" borderId="59" xfId="0" applyFont="1" applyBorder="1" applyAlignment="1">
      <alignment horizontal="center" vertical="center"/>
    </xf>
    <xf numFmtId="0" fontId="24" fillId="0" borderId="60" xfId="0" applyFont="1" applyBorder="1" applyAlignment="1">
      <alignment horizontal="center" vertical="center"/>
    </xf>
    <xf numFmtId="0" fontId="24" fillId="0" borderId="61" xfId="0" applyFont="1" applyBorder="1" applyAlignment="1">
      <alignment horizontal="center" vertical="center"/>
    </xf>
    <xf numFmtId="0" fontId="20" fillId="0" borderId="49" xfId="0" applyFont="1" applyBorder="1" applyAlignment="1">
      <alignment horizontal="left" vertical="center" wrapText="1"/>
    </xf>
    <xf numFmtId="0" fontId="20" fillId="0" borderId="56" xfId="0" applyFont="1" applyBorder="1" applyAlignment="1">
      <alignment horizontal="left" vertical="center" wrapText="1"/>
    </xf>
    <xf numFmtId="0" fontId="20" fillId="0" borderId="26" xfId="0" applyFont="1" applyBorder="1" applyAlignment="1">
      <alignment horizontal="left" vertical="center" wrapText="1"/>
    </xf>
    <xf numFmtId="0" fontId="20" fillId="0" borderId="89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28" xfId="0" applyFont="1" applyFill="1" applyBorder="1" applyAlignment="1">
      <alignment horizontal="center" vertical="center"/>
    </xf>
    <xf numFmtId="0" fontId="1" fillId="0" borderId="52" xfId="0" applyFont="1" applyFill="1" applyBorder="1" applyAlignment="1">
      <alignment horizontal="center" vertical="center" wrapText="1"/>
    </xf>
    <xf numFmtId="0" fontId="1" fillId="0" borderId="78" xfId="0" applyFont="1" applyFill="1" applyBorder="1" applyAlignment="1">
      <alignment horizontal="center" vertical="center" wrapText="1"/>
    </xf>
    <xf numFmtId="0" fontId="1" fillId="0" borderId="74" xfId="0" applyFont="1" applyFill="1" applyBorder="1" applyAlignment="1">
      <alignment horizontal="center" vertical="center" wrapText="1"/>
    </xf>
    <xf numFmtId="0" fontId="20" fillId="0" borderId="85" xfId="0" applyFont="1" applyBorder="1" applyAlignment="1">
      <alignment horizontal="left" vertical="center" wrapText="1"/>
    </xf>
    <xf numFmtId="0" fontId="20" fillId="0" borderId="92" xfId="0" applyFont="1" applyBorder="1" applyAlignment="1">
      <alignment horizontal="left" vertical="center" wrapText="1"/>
    </xf>
    <xf numFmtId="0" fontId="18" fillId="0" borderId="49" xfId="0" applyFont="1" applyBorder="1" applyAlignment="1">
      <alignment horizontal="left" vertical="center"/>
    </xf>
    <xf numFmtId="0" fontId="18" fillId="0" borderId="56" xfId="0" applyFont="1" applyBorder="1" applyAlignment="1">
      <alignment horizontal="left" vertical="center"/>
    </xf>
    <xf numFmtId="0" fontId="2" fillId="4" borderId="81" xfId="0" applyFont="1" applyFill="1" applyBorder="1" applyAlignment="1">
      <alignment horizontal="center" vertical="center"/>
    </xf>
    <xf numFmtId="0" fontId="2" fillId="4" borderId="82" xfId="0" applyFont="1" applyFill="1" applyBorder="1" applyAlignment="1">
      <alignment horizontal="center" vertical="center"/>
    </xf>
    <xf numFmtId="0" fontId="2" fillId="4" borderId="90" xfId="0" applyFont="1" applyFill="1" applyBorder="1" applyAlignment="1">
      <alignment horizontal="center" vertical="center"/>
    </xf>
    <xf numFmtId="0" fontId="2" fillId="4" borderId="86" xfId="0" applyFont="1" applyFill="1" applyBorder="1" applyAlignment="1">
      <alignment horizontal="center" vertical="center"/>
    </xf>
    <xf numFmtId="0" fontId="2" fillId="0" borderId="86" xfId="0" applyFont="1" applyBorder="1" applyAlignment="1">
      <alignment horizontal="center" vertical="center"/>
    </xf>
    <xf numFmtId="0" fontId="2" fillId="0" borderId="87" xfId="0" applyFont="1" applyBorder="1" applyAlignment="1">
      <alignment horizontal="center" vertical="center"/>
    </xf>
    <xf numFmtId="0" fontId="2" fillId="0" borderId="85" xfId="0" applyFont="1" applyBorder="1" applyAlignment="1">
      <alignment horizontal="center" vertical="center"/>
    </xf>
    <xf numFmtId="0" fontId="18" fillId="0" borderId="16" xfId="0" applyFont="1" applyBorder="1" applyAlignment="1">
      <alignment horizontal="left" vertical="center" wrapText="1"/>
    </xf>
    <xf numFmtId="0" fontId="18" fillId="0" borderId="83" xfId="0" applyFont="1" applyBorder="1" applyAlignment="1">
      <alignment horizontal="left" vertical="center" wrapText="1"/>
    </xf>
    <xf numFmtId="0" fontId="31" fillId="0" borderId="71" xfId="0" applyFont="1" applyBorder="1" applyAlignment="1">
      <alignment horizontal="left" vertical="center"/>
    </xf>
    <xf numFmtId="0" fontId="18" fillId="0" borderId="26" xfId="0" applyFont="1" applyFill="1" applyBorder="1" applyAlignment="1">
      <alignment horizontal="left" vertical="center" wrapText="1"/>
    </xf>
    <xf numFmtId="0" fontId="18" fillId="0" borderId="89" xfId="0" applyFont="1" applyFill="1" applyBorder="1" applyAlignment="1">
      <alignment horizontal="left" vertical="center" wrapText="1"/>
    </xf>
    <xf numFmtId="0" fontId="18" fillId="0" borderId="85" xfId="0" applyFont="1" applyFill="1" applyBorder="1" applyAlignment="1">
      <alignment horizontal="left" vertical="center" wrapText="1"/>
    </xf>
    <xf numFmtId="0" fontId="18" fillId="0" borderId="92" xfId="0" applyFont="1" applyFill="1" applyBorder="1" applyAlignment="1">
      <alignment horizontal="left" vertical="center" wrapText="1"/>
    </xf>
    <xf numFmtId="0" fontId="18" fillId="0" borderId="49" xfId="0" applyFont="1" applyFill="1" applyBorder="1" applyAlignment="1">
      <alignment horizontal="center" vertical="center" wrapText="1"/>
    </xf>
    <xf numFmtId="0" fontId="18" fillId="0" borderId="56" xfId="0" applyFont="1" applyFill="1" applyBorder="1" applyAlignment="1">
      <alignment horizontal="center" vertical="center" wrapText="1"/>
    </xf>
    <xf numFmtId="0" fontId="18" fillId="0" borderId="49" xfId="0" applyFont="1" applyFill="1" applyBorder="1" applyAlignment="1">
      <alignment horizontal="left" vertical="center"/>
    </xf>
    <xf numFmtId="0" fontId="18" fillId="0" borderId="56" xfId="0" applyFont="1" applyFill="1" applyBorder="1" applyAlignment="1">
      <alignment horizontal="left" vertical="center"/>
    </xf>
  </cellXfs>
  <cellStyles count="1">
    <cellStyle name="Normalny" xfId="0" builtinId="0"/>
  </cellStyles>
  <dxfs count="2">
    <dxf>
      <font>
        <condense val="0"/>
        <extend val="0"/>
        <color indexed="10"/>
      </font>
      <fill>
        <patternFill>
          <bgColor indexed="10"/>
        </patternFill>
      </fill>
    </dxf>
    <dxf>
      <font>
        <condense val="0"/>
        <extend val="0"/>
        <color indexed="10"/>
      </font>
      <fill>
        <patternFill>
          <bgColor indexed="1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1"/>
  <dimension ref="A2:AM216"/>
  <sheetViews>
    <sheetView view="pageBreakPreview" topLeftCell="A169" zoomScale="80" zoomScaleNormal="60" zoomScaleSheetLayoutView="80" workbookViewId="0">
      <selection activeCell="D190" sqref="D190"/>
    </sheetView>
  </sheetViews>
  <sheetFormatPr defaultRowHeight="18" customHeight="1" x14ac:dyDescent="0.2"/>
  <cols>
    <col min="1" max="1" width="4.140625" style="1" customWidth="1"/>
    <col min="2" max="2" width="57" style="1" customWidth="1"/>
    <col min="3" max="3" width="17.5703125" style="1" customWidth="1"/>
    <col min="4" max="6" width="6.7109375" style="1" customWidth="1"/>
    <col min="7" max="11" width="7.7109375" style="1" customWidth="1"/>
    <col min="12" max="27" width="5.7109375" style="1" customWidth="1"/>
    <col min="28" max="16384" width="9.140625" style="1"/>
  </cols>
  <sheetData>
    <row r="2" spans="1:27" ht="18" customHeight="1" thickBot="1" x14ac:dyDescent="0.25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</row>
    <row r="3" spans="1:27" ht="18" customHeight="1" x14ac:dyDescent="0.2">
      <c r="A3" s="75"/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7"/>
    </row>
    <row r="4" spans="1:27" ht="28.35" customHeight="1" x14ac:dyDescent="0.2">
      <c r="A4" s="78"/>
      <c r="B4" s="51" t="s">
        <v>0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9"/>
    </row>
    <row r="5" spans="1:27" ht="24" customHeight="1" x14ac:dyDescent="0.2">
      <c r="A5" s="78"/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9"/>
    </row>
    <row r="6" spans="1:27" ht="43.7" customHeight="1" x14ac:dyDescent="0.2">
      <c r="A6" s="78"/>
      <c r="B6" s="26" t="s">
        <v>1</v>
      </c>
      <c r="C6" s="68" t="s">
        <v>19</v>
      </c>
      <c r="D6" s="50"/>
      <c r="E6" s="26"/>
      <c r="F6" s="26"/>
      <c r="G6" s="26"/>
      <c r="H6" s="26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9"/>
    </row>
    <row r="7" spans="1:27" ht="18" customHeight="1" x14ac:dyDescent="0.2">
      <c r="A7" s="78"/>
      <c r="B7" s="56" t="s">
        <v>2</v>
      </c>
      <c r="C7" s="67" t="s">
        <v>3</v>
      </c>
      <c r="D7" s="160"/>
      <c r="E7" s="56"/>
      <c r="F7" s="56"/>
      <c r="G7" s="56"/>
      <c r="H7" s="56"/>
      <c r="I7" s="56"/>
      <c r="J7" s="74"/>
      <c r="K7" s="74"/>
      <c r="L7" s="74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74"/>
      <c r="AA7" s="79"/>
    </row>
    <row r="8" spans="1:27" ht="18" customHeight="1" x14ac:dyDescent="0.2">
      <c r="A8" s="78"/>
      <c r="B8" s="56" t="s">
        <v>4</v>
      </c>
      <c r="C8" s="56" t="s">
        <v>5</v>
      </c>
      <c r="D8" s="160"/>
      <c r="E8" s="56"/>
      <c r="F8" s="56"/>
      <c r="G8" s="56"/>
      <c r="H8" s="56"/>
      <c r="I8" s="56"/>
      <c r="J8" s="74"/>
      <c r="K8" s="74"/>
      <c r="L8" s="74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74"/>
      <c r="AA8" s="79"/>
    </row>
    <row r="9" spans="1:27" ht="18" customHeight="1" x14ac:dyDescent="0.2">
      <c r="A9" s="78"/>
      <c r="B9" s="56" t="s">
        <v>6</v>
      </c>
      <c r="C9" s="56" t="s">
        <v>120</v>
      </c>
      <c r="D9" s="160"/>
      <c r="E9" s="56"/>
      <c r="F9" s="56"/>
      <c r="G9" s="56"/>
      <c r="H9" s="56"/>
      <c r="I9" s="56"/>
      <c r="J9" s="74"/>
      <c r="K9" s="74"/>
      <c r="L9" s="74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74"/>
      <c r="AA9" s="79"/>
    </row>
    <row r="10" spans="1:27" ht="18" customHeight="1" x14ac:dyDescent="0.2">
      <c r="A10" s="78"/>
      <c r="B10" s="159" t="s">
        <v>132</v>
      </c>
      <c r="C10" s="56" t="s">
        <v>133</v>
      </c>
      <c r="D10" s="160"/>
      <c r="E10" s="56"/>
      <c r="F10" s="56"/>
      <c r="G10" s="56"/>
      <c r="H10" s="56"/>
      <c r="I10" s="56"/>
      <c r="J10" s="148"/>
      <c r="K10" s="148"/>
      <c r="L10" s="148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148"/>
      <c r="AA10" s="79"/>
    </row>
    <row r="11" spans="1:27" ht="18" customHeight="1" x14ac:dyDescent="0.2">
      <c r="A11" s="78"/>
      <c r="B11" s="159" t="s">
        <v>134</v>
      </c>
      <c r="C11" s="67" t="s">
        <v>135</v>
      </c>
      <c r="D11" s="160"/>
      <c r="E11" s="160"/>
      <c r="F11" s="160"/>
      <c r="G11" s="148"/>
      <c r="H11" s="148"/>
      <c r="I11" s="56"/>
      <c r="J11" s="148"/>
      <c r="K11" s="74"/>
      <c r="L11" s="74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74"/>
      <c r="AA11" s="79"/>
    </row>
    <row r="12" spans="1:27" ht="18" customHeight="1" thickBot="1" x14ac:dyDescent="0.25">
      <c r="A12" s="78"/>
      <c r="B12" s="52"/>
      <c r="C12" s="52"/>
      <c r="D12" s="52"/>
      <c r="E12" s="52"/>
      <c r="F12" s="52"/>
      <c r="G12" s="52"/>
      <c r="H12" s="52"/>
      <c r="I12" s="52"/>
      <c r="J12" s="74"/>
      <c r="K12" s="74"/>
      <c r="L12" s="74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74"/>
      <c r="AA12" s="79"/>
    </row>
    <row r="13" spans="1:27" ht="39" customHeight="1" thickBot="1" x14ac:dyDescent="0.25">
      <c r="A13" s="78"/>
      <c r="B13" s="442" t="s">
        <v>7</v>
      </c>
      <c r="C13" s="443"/>
      <c r="D13" s="443"/>
      <c r="E13" s="443"/>
      <c r="F13" s="444"/>
      <c r="G13" s="66">
        <f>(G150)</f>
        <v>600</v>
      </c>
      <c r="H13" s="53" t="s">
        <v>8</v>
      </c>
      <c r="I13" s="54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74"/>
      <c r="AA13" s="79"/>
    </row>
    <row r="14" spans="1:27" ht="74.25" customHeight="1" thickBot="1" x14ac:dyDescent="0.25">
      <c r="A14" s="78"/>
      <c r="B14" s="439" t="s">
        <v>9</v>
      </c>
      <c r="C14" s="440"/>
      <c r="D14" s="440"/>
      <c r="E14" s="440"/>
      <c r="F14" s="441"/>
      <c r="G14" s="375">
        <v>33.5</v>
      </c>
      <c r="H14" s="53" t="s">
        <v>10</v>
      </c>
      <c r="I14" s="54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74"/>
      <c r="AA14" s="79"/>
    </row>
    <row r="15" spans="1:27" ht="78" customHeight="1" thickBot="1" x14ac:dyDescent="0.25">
      <c r="A15" s="78"/>
      <c r="B15" s="439" t="s">
        <v>11</v>
      </c>
      <c r="C15" s="440"/>
      <c r="D15" s="440"/>
      <c r="E15" s="440"/>
      <c r="F15" s="441"/>
      <c r="G15" s="55">
        <v>6</v>
      </c>
      <c r="H15" s="53" t="s">
        <v>10</v>
      </c>
      <c r="I15" s="54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74"/>
      <c r="AA15" s="79"/>
    </row>
    <row r="16" spans="1:27" ht="51" customHeight="1" thickBot="1" x14ac:dyDescent="0.25">
      <c r="A16" s="78"/>
      <c r="B16" s="445" t="s">
        <v>12</v>
      </c>
      <c r="C16" s="446"/>
      <c r="D16" s="446"/>
      <c r="E16" s="446"/>
      <c r="F16" s="447"/>
      <c r="G16" s="55">
        <v>52</v>
      </c>
      <c r="H16" s="53" t="s">
        <v>10</v>
      </c>
      <c r="I16" s="54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74"/>
      <c r="AA16" s="79"/>
    </row>
    <row r="17" spans="1:39" ht="88.7" customHeight="1" thickBot="1" x14ac:dyDescent="0.25">
      <c r="A17" s="78"/>
      <c r="B17" s="439" t="s">
        <v>13</v>
      </c>
      <c r="C17" s="440"/>
      <c r="D17" s="440"/>
      <c r="E17" s="440"/>
      <c r="F17" s="441"/>
      <c r="G17" s="362" t="s">
        <v>144</v>
      </c>
      <c r="H17" s="53" t="s">
        <v>10</v>
      </c>
      <c r="I17" s="54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74"/>
      <c r="AA17" s="79"/>
    </row>
    <row r="18" spans="1:39" ht="69" customHeight="1" thickBot="1" x14ac:dyDescent="0.25">
      <c r="A18" s="78"/>
      <c r="B18" s="448" t="s">
        <v>14</v>
      </c>
      <c r="C18" s="449"/>
      <c r="D18" s="449"/>
      <c r="E18" s="449"/>
      <c r="F18" s="450"/>
      <c r="G18" s="55">
        <v>0</v>
      </c>
      <c r="H18" s="53" t="s">
        <v>10</v>
      </c>
      <c r="I18" s="54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74"/>
      <c r="AA18" s="79"/>
    </row>
    <row r="19" spans="1:39" ht="18" customHeight="1" x14ac:dyDescent="0.2">
      <c r="A19" s="78"/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74"/>
      <c r="AA19" s="79"/>
    </row>
    <row r="20" spans="1:39" ht="18" customHeight="1" x14ac:dyDescent="0.2">
      <c r="A20" s="78"/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74"/>
      <c r="AA20" s="79"/>
    </row>
    <row r="21" spans="1:39" ht="18" customHeight="1" x14ac:dyDescent="0.2">
      <c r="A21" s="78"/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74"/>
      <c r="AA21" s="79"/>
    </row>
    <row r="22" spans="1:39" ht="18" customHeight="1" x14ac:dyDescent="0.2">
      <c r="A22" s="78"/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74"/>
      <c r="AA22" s="79"/>
    </row>
    <row r="23" spans="1:39" ht="18" customHeight="1" x14ac:dyDescent="0.2">
      <c r="A23" s="78"/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  <c r="AA23" s="79"/>
    </row>
    <row r="24" spans="1:39" ht="18" customHeight="1" thickBot="1" x14ac:dyDescent="0.25">
      <c r="A24" s="80"/>
      <c r="B24" s="81"/>
      <c r="C24" s="81"/>
      <c r="D24" s="81"/>
      <c r="E24" s="81"/>
      <c r="F24" s="81"/>
      <c r="G24" s="81"/>
      <c r="H24" s="81"/>
      <c r="I24" s="81"/>
      <c r="J24" s="81"/>
      <c r="K24" s="81"/>
      <c r="L24" s="81"/>
      <c r="M24" s="81"/>
      <c r="N24" s="81"/>
      <c r="O24" s="81"/>
      <c r="P24" s="81"/>
      <c r="Q24" s="81"/>
      <c r="R24" s="81"/>
      <c r="S24" s="81"/>
      <c r="T24" s="81"/>
      <c r="U24" s="81"/>
      <c r="V24" s="81"/>
      <c r="W24" s="81"/>
      <c r="X24" s="81"/>
      <c r="Y24" s="81"/>
      <c r="Z24" s="81"/>
      <c r="AA24" s="82"/>
    </row>
    <row r="25" spans="1:39" ht="18" customHeight="1" x14ac:dyDescent="0.25">
      <c r="A25" s="74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477"/>
      <c r="Q25" s="477"/>
      <c r="R25" s="477"/>
      <c r="S25" s="477"/>
      <c r="T25" s="477"/>
      <c r="U25" s="477"/>
      <c r="V25" s="477"/>
      <c r="W25" s="477"/>
      <c r="X25" s="477"/>
      <c r="Y25" s="477"/>
      <c r="Z25" s="477"/>
      <c r="AA25" s="477"/>
    </row>
    <row r="26" spans="1:39" ht="18" customHeight="1" thickBot="1" x14ac:dyDescent="0.25">
      <c r="A26" s="74"/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74"/>
      <c r="AA26" s="74"/>
    </row>
    <row r="27" spans="1:39" ht="18" customHeight="1" x14ac:dyDescent="0.2">
      <c r="A27" s="2"/>
      <c r="B27" s="3"/>
      <c r="C27" s="4"/>
      <c r="D27" s="403" t="s">
        <v>15</v>
      </c>
      <c r="E27" s="404"/>
      <c r="F27" s="404"/>
      <c r="G27" s="404"/>
      <c r="H27" s="404"/>
      <c r="I27" s="404"/>
      <c r="J27" s="404"/>
      <c r="K27" s="404"/>
      <c r="L27" s="404"/>
      <c r="M27" s="404"/>
      <c r="N27" s="404"/>
      <c r="O27" s="404"/>
      <c r="P27" s="404"/>
      <c r="Q27" s="404"/>
      <c r="R27" s="404"/>
      <c r="S27" s="405"/>
      <c r="T27" s="500"/>
      <c r="U27" s="501"/>
      <c r="V27" s="501"/>
      <c r="W27" s="501"/>
      <c r="X27" s="501"/>
      <c r="Y27" s="501"/>
      <c r="Z27" s="501"/>
      <c r="AA27" s="502"/>
    </row>
    <row r="28" spans="1:39" ht="18" customHeight="1" x14ac:dyDescent="0.2">
      <c r="A28" s="411"/>
      <c r="B28" s="412"/>
      <c r="C28" s="413"/>
      <c r="D28" s="406"/>
      <c r="E28" s="407"/>
      <c r="F28" s="407"/>
      <c r="G28" s="407"/>
      <c r="H28" s="407"/>
      <c r="I28" s="407"/>
      <c r="J28" s="407"/>
      <c r="K28" s="407"/>
      <c r="L28" s="407"/>
      <c r="M28" s="407"/>
      <c r="N28" s="407"/>
      <c r="O28" s="407"/>
      <c r="P28" s="407"/>
      <c r="Q28" s="407"/>
      <c r="R28" s="407"/>
      <c r="S28" s="408"/>
      <c r="T28" s="434"/>
      <c r="U28" s="435"/>
      <c r="V28" s="435"/>
      <c r="W28" s="435"/>
      <c r="X28" s="435"/>
      <c r="Y28" s="435"/>
      <c r="Z28" s="435"/>
      <c r="AA28" s="436"/>
    </row>
    <row r="29" spans="1:39" ht="18" customHeight="1" x14ac:dyDescent="0.2">
      <c r="A29" s="400" t="s">
        <v>16</v>
      </c>
      <c r="B29" s="401"/>
      <c r="C29" s="402"/>
      <c r="D29" s="406"/>
      <c r="E29" s="407"/>
      <c r="F29" s="407"/>
      <c r="G29" s="407"/>
      <c r="H29" s="407"/>
      <c r="I29" s="407"/>
      <c r="J29" s="407"/>
      <c r="K29" s="407"/>
      <c r="L29" s="407"/>
      <c r="M29" s="407"/>
      <c r="N29" s="407"/>
      <c r="O29" s="407"/>
      <c r="P29" s="407"/>
      <c r="Q29" s="407"/>
      <c r="R29" s="407"/>
      <c r="S29" s="408"/>
      <c r="T29" s="434"/>
      <c r="U29" s="435"/>
      <c r="V29" s="435"/>
      <c r="W29" s="435"/>
      <c r="X29" s="435"/>
      <c r="Y29" s="435"/>
      <c r="Z29" s="435"/>
      <c r="AA29" s="436"/>
    </row>
    <row r="30" spans="1:39" ht="18" customHeight="1" x14ac:dyDescent="0.2">
      <c r="A30" s="400"/>
      <c r="B30" s="401"/>
      <c r="C30" s="402"/>
      <c r="D30" s="104" t="s">
        <v>2</v>
      </c>
      <c r="E30" s="83"/>
      <c r="F30" s="83"/>
      <c r="G30" s="83"/>
      <c r="H30" s="67" t="str">
        <f>(C7)</f>
        <v>PROFIL OGÓLNOAKADEMICKI</v>
      </c>
      <c r="I30" s="74"/>
      <c r="J30" s="56"/>
      <c r="K30" s="56"/>
      <c r="L30" s="56"/>
      <c r="M30" s="56"/>
      <c r="N30" s="56"/>
      <c r="O30" s="56"/>
      <c r="P30" s="6"/>
      <c r="Q30" s="6"/>
      <c r="R30" s="6"/>
      <c r="S30" s="7"/>
      <c r="T30" s="421"/>
      <c r="U30" s="401"/>
      <c r="V30" s="401"/>
      <c r="W30" s="401"/>
      <c r="X30" s="401"/>
      <c r="Y30" s="401"/>
      <c r="Z30" s="401"/>
      <c r="AA30" s="556"/>
    </row>
    <row r="31" spans="1:39" ht="18" customHeight="1" x14ac:dyDescent="0.2">
      <c r="A31" s="421"/>
      <c r="B31" s="401"/>
      <c r="C31" s="402"/>
      <c r="D31" s="104" t="s">
        <v>4</v>
      </c>
      <c r="E31" s="83"/>
      <c r="F31" s="83"/>
      <c r="G31" s="104"/>
      <c r="H31" s="56" t="str">
        <f>(C8)</f>
        <v>STUDIA DRUGIEGO STOPNIA (1,5-letnie)</v>
      </c>
      <c r="I31" s="74"/>
      <c r="J31" s="56"/>
      <c r="K31" s="56"/>
      <c r="L31" s="56"/>
      <c r="M31" s="56"/>
      <c r="N31" s="56"/>
      <c r="O31" s="56"/>
      <c r="P31" s="6"/>
      <c r="Q31" s="6"/>
      <c r="R31" s="6"/>
      <c r="S31" s="7"/>
      <c r="T31" s="454"/>
      <c r="U31" s="455"/>
      <c r="V31" s="455"/>
      <c r="W31" s="455"/>
      <c r="X31" s="455"/>
      <c r="Y31" s="455"/>
      <c r="Z31" s="455"/>
      <c r="AA31" s="483"/>
      <c r="AB31" s="74"/>
      <c r="AC31" s="74"/>
      <c r="AD31" s="74"/>
      <c r="AE31" s="74"/>
      <c r="AF31" s="74"/>
      <c r="AG31" s="74"/>
      <c r="AH31" s="74"/>
      <c r="AI31" s="74"/>
      <c r="AJ31" s="74"/>
      <c r="AK31" s="74"/>
      <c r="AL31" s="74"/>
      <c r="AM31" s="74"/>
    </row>
    <row r="32" spans="1:39" ht="18" customHeight="1" x14ac:dyDescent="0.2">
      <c r="A32" s="421" t="s">
        <v>143</v>
      </c>
      <c r="B32" s="401"/>
      <c r="C32" s="402"/>
      <c r="D32" s="104" t="s">
        <v>6</v>
      </c>
      <c r="E32" s="83"/>
      <c r="F32" s="83"/>
      <c r="G32" s="104"/>
      <c r="H32" s="56" t="str">
        <f>(C9)</f>
        <v>STUDIA NIESTACJONARNE</v>
      </c>
      <c r="I32" s="74"/>
      <c r="J32" s="56"/>
      <c r="K32" s="56"/>
      <c r="L32" s="56"/>
      <c r="M32" s="56"/>
      <c r="N32" s="56"/>
      <c r="O32" s="56"/>
      <c r="P32" s="6"/>
      <c r="Q32" s="6"/>
      <c r="R32" s="6"/>
      <c r="S32" s="7"/>
      <c r="T32" s="418" t="s">
        <v>17</v>
      </c>
      <c r="U32" s="419"/>
      <c r="V32" s="419"/>
      <c r="W32" s="419"/>
      <c r="X32" s="419"/>
      <c r="Y32" s="419"/>
      <c r="Z32" s="419"/>
      <c r="AA32" s="420"/>
      <c r="AB32" s="74"/>
      <c r="AC32" s="74"/>
      <c r="AD32" s="74"/>
      <c r="AE32" s="74"/>
      <c r="AF32" s="74"/>
      <c r="AG32" s="74"/>
      <c r="AH32" s="74"/>
      <c r="AI32" s="74"/>
      <c r="AJ32" s="74"/>
      <c r="AK32" s="74"/>
      <c r="AL32" s="74"/>
      <c r="AM32" s="74"/>
    </row>
    <row r="33" spans="1:39" ht="18" customHeight="1" x14ac:dyDescent="0.2">
      <c r="A33" s="454" t="s">
        <v>18</v>
      </c>
      <c r="B33" s="455"/>
      <c r="C33" s="456"/>
      <c r="D33" s="104" t="s">
        <v>1</v>
      </c>
      <c r="E33" s="104"/>
      <c r="F33" s="104"/>
      <c r="G33" s="104"/>
      <c r="H33" s="68" t="s">
        <v>19</v>
      </c>
      <c r="I33" s="74"/>
      <c r="J33" s="56"/>
      <c r="K33" s="56"/>
      <c r="L33" s="56"/>
      <c r="M33" s="56"/>
      <c r="N33" s="56"/>
      <c r="O33" s="56"/>
      <c r="P33" s="6"/>
      <c r="Q33" s="6"/>
      <c r="R33" s="6"/>
      <c r="S33" s="7"/>
      <c r="T33" s="418" t="s">
        <v>20</v>
      </c>
      <c r="U33" s="419"/>
      <c r="V33" s="419"/>
      <c r="W33" s="419"/>
      <c r="X33" s="419"/>
      <c r="Y33" s="419"/>
      <c r="Z33" s="419"/>
      <c r="AA33" s="420"/>
      <c r="AB33" s="74"/>
      <c r="AC33" s="74"/>
      <c r="AD33" s="74"/>
      <c r="AE33" s="74"/>
      <c r="AF33" s="74"/>
      <c r="AG33" s="74"/>
      <c r="AH33" s="74"/>
      <c r="AI33" s="74"/>
      <c r="AJ33" s="74"/>
      <c r="AK33" s="74"/>
      <c r="AL33" s="74"/>
      <c r="AM33" s="74"/>
    </row>
    <row r="34" spans="1:39" ht="18" customHeight="1" x14ac:dyDescent="0.2">
      <c r="A34" s="421" t="s">
        <v>21</v>
      </c>
      <c r="B34" s="401"/>
      <c r="C34" s="402"/>
      <c r="D34" s="8" t="s">
        <v>22</v>
      </c>
      <c r="E34" s="104"/>
      <c r="F34" s="104"/>
      <c r="G34" s="104"/>
      <c r="H34" s="56"/>
      <c r="I34" s="74"/>
      <c r="J34" s="6"/>
      <c r="K34" s="56"/>
      <c r="L34" s="56"/>
      <c r="M34" s="56"/>
      <c r="N34" s="56"/>
      <c r="O34" s="56"/>
      <c r="P34" s="6"/>
      <c r="Q34" s="6"/>
      <c r="R34" s="6"/>
      <c r="S34" s="7"/>
      <c r="T34" s="454"/>
      <c r="U34" s="455"/>
      <c r="V34" s="455"/>
      <c r="W34" s="455"/>
      <c r="X34" s="455"/>
      <c r="Y34" s="455"/>
      <c r="Z34" s="455"/>
      <c r="AA34" s="483"/>
      <c r="AB34" s="74"/>
      <c r="AC34" s="74"/>
      <c r="AD34" s="74"/>
      <c r="AE34" s="74"/>
      <c r="AF34" s="74"/>
      <c r="AG34" s="74"/>
      <c r="AH34" s="74"/>
      <c r="AI34" s="74"/>
      <c r="AJ34" s="74"/>
      <c r="AK34" s="74"/>
      <c r="AL34" s="74"/>
      <c r="AM34" s="74"/>
    </row>
    <row r="35" spans="1:39" ht="18" customHeight="1" thickBot="1" x14ac:dyDescent="0.25">
      <c r="A35" s="9"/>
      <c r="B35" s="103"/>
      <c r="C35" s="10"/>
      <c r="D35" s="8"/>
      <c r="E35" s="104"/>
      <c r="F35" s="104"/>
      <c r="G35" s="104"/>
      <c r="H35" s="56"/>
      <c r="I35" s="5"/>
      <c r="J35" s="104"/>
      <c r="K35" s="5"/>
      <c r="L35" s="56"/>
      <c r="M35" s="56"/>
      <c r="N35" s="56"/>
      <c r="O35" s="56"/>
      <c r="P35" s="6"/>
      <c r="Q35" s="6"/>
      <c r="R35" s="6"/>
      <c r="S35" s="7"/>
      <c r="T35" s="414"/>
      <c r="U35" s="415"/>
      <c r="V35" s="415"/>
      <c r="W35" s="415"/>
      <c r="X35" s="415"/>
      <c r="Y35" s="415"/>
      <c r="Z35" s="415"/>
      <c r="AA35" s="416"/>
      <c r="AB35" s="74"/>
      <c r="AC35" s="74"/>
      <c r="AD35" s="74"/>
      <c r="AE35" s="74"/>
      <c r="AF35" s="74"/>
      <c r="AG35" s="74"/>
      <c r="AH35" s="74"/>
      <c r="AI35" s="74"/>
      <c r="AJ35" s="74"/>
      <c r="AK35" s="74"/>
      <c r="AL35" s="74"/>
      <c r="AM35" s="74"/>
    </row>
    <row r="36" spans="1:39" s="11" customFormat="1" ht="10.5" customHeight="1" thickBot="1" x14ac:dyDescent="0.25">
      <c r="A36" s="422"/>
      <c r="B36" s="423"/>
      <c r="C36" s="423"/>
      <c r="D36" s="423"/>
      <c r="E36" s="423"/>
      <c r="F36" s="423"/>
      <c r="G36" s="423"/>
      <c r="H36" s="423"/>
      <c r="I36" s="423"/>
      <c r="J36" s="423"/>
      <c r="K36" s="423"/>
      <c r="L36" s="423"/>
      <c r="M36" s="423"/>
      <c r="N36" s="423"/>
      <c r="O36" s="423"/>
      <c r="P36" s="423"/>
      <c r="Q36" s="423"/>
      <c r="R36" s="423"/>
      <c r="S36" s="423"/>
      <c r="T36" s="423"/>
      <c r="U36" s="423"/>
      <c r="V36" s="423"/>
      <c r="W36" s="423"/>
      <c r="X36" s="423"/>
      <c r="Y36" s="423"/>
      <c r="Z36" s="423"/>
      <c r="AA36" s="424"/>
      <c r="AB36" s="84"/>
      <c r="AC36" s="84"/>
      <c r="AD36" s="84"/>
      <c r="AE36" s="84"/>
      <c r="AF36" s="84"/>
      <c r="AG36" s="84"/>
      <c r="AH36" s="84"/>
      <c r="AI36" s="84"/>
      <c r="AJ36" s="84"/>
      <c r="AK36" s="84"/>
      <c r="AL36" s="84"/>
      <c r="AM36" s="84"/>
    </row>
    <row r="37" spans="1:39" ht="18" customHeight="1" x14ac:dyDescent="0.2">
      <c r="A37" s="425" t="s">
        <v>23</v>
      </c>
      <c r="B37" s="428" t="s">
        <v>24</v>
      </c>
      <c r="C37" s="429"/>
      <c r="D37" s="531" t="s">
        <v>25</v>
      </c>
      <c r="E37" s="429"/>
      <c r="F37" s="532"/>
      <c r="G37" s="409" t="s">
        <v>26</v>
      </c>
      <c r="H37" s="410"/>
      <c r="I37" s="410"/>
      <c r="J37" s="410"/>
      <c r="K37" s="410"/>
      <c r="L37" s="409" t="s">
        <v>27</v>
      </c>
      <c r="M37" s="410"/>
      <c r="N37" s="410"/>
      <c r="O37" s="410"/>
      <c r="P37" s="410"/>
      <c r="Q37" s="410"/>
      <c r="R37" s="410"/>
      <c r="S37" s="410"/>
      <c r="T37" s="410"/>
      <c r="U37" s="410"/>
      <c r="V37" s="410"/>
      <c r="W37" s="410"/>
      <c r="X37" s="410"/>
      <c r="Y37" s="410"/>
      <c r="Z37" s="410"/>
      <c r="AA37" s="417"/>
      <c r="AB37" s="74"/>
      <c r="AC37" s="74"/>
      <c r="AD37" s="74"/>
      <c r="AE37" s="74"/>
      <c r="AF37" s="74"/>
      <c r="AG37" s="74"/>
      <c r="AH37" s="74"/>
      <c r="AI37" s="74"/>
      <c r="AJ37" s="74"/>
      <c r="AK37" s="74"/>
      <c r="AL37" s="74"/>
      <c r="AM37" s="74"/>
    </row>
    <row r="38" spans="1:39" ht="18" customHeight="1" x14ac:dyDescent="0.2">
      <c r="A38" s="426"/>
      <c r="B38" s="430"/>
      <c r="C38" s="431"/>
      <c r="D38" s="533"/>
      <c r="E38" s="431"/>
      <c r="F38" s="534"/>
      <c r="G38" s="569" t="s">
        <v>28</v>
      </c>
      <c r="H38" s="572" t="s">
        <v>29</v>
      </c>
      <c r="I38" s="572"/>
      <c r="J38" s="572"/>
      <c r="K38" s="551"/>
      <c r="L38" s="504" t="s">
        <v>30</v>
      </c>
      <c r="M38" s="505"/>
      <c r="N38" s="505"/>
      <c r="O38" s="506"/>
      <c r="P38" s="504" t="s">
        <v>31</v>
      </c>
      <c r="Q38" s="505"/>
      <c r="R38" s="505"/>
      <c r="S38" s="520"/>
      <c r="T38" s="561" t="s">
        <v>32</v>
      </c>
      <c r="U38" s="505"/>
      <c r="V38" s="505"/>
      <c r="W38" s="506"/>
      <c r="X38" s="504" t="s">
        <v>33</v>
      </c>
      <c r="Y38" s="505"/>
      <c r="Z38" s="505"/>
      <c r="AA38" s="520"/>
      <c r="AB38" s="74"/>
      <c r="AC38" s="74"/>
      <c r="AD38" s="74"/>
      <c r="AE38" s="74"/>
      <c r="AF38" s="74"/>
      <c r="AG38" s="74"/>
      <c r="AH38" s="74"/>
      <c r="AI38" s="74"/>
      <c r="AJ38" s="74"/>
      <c r="AK38" s="74"/>
      <c r="AL38" s="74"/>
      <c r="AM38" s="74"/>
    </row>
    <row r="39" spans="1:39" ht="18" customHeight="1" x14ac:dyDescent="0.2">
      <c r="A39" s="426"/>
      <c r="B39" s="430"/>
      <c r="C39" s="431"/>
      <c r="D39" s="457" t="s">
        <v>34</v>
      </c>
      <c r="E39" s="563" t="s">
        <v>35</v>
      </c>
      <c r="F39" s="535" t="s">
        <v>10</v>
      </c>
      <c r="G39" s="570"/>
      <c r="H39" s="572" t="s">
        <v>36</v>
      </c>
      <c r="I39" s="572" t="s">
        <v>37</v>
      </c>
      <c r="J39" s="572" t="s">
        <v>38</v>
      </c>
      <c r="K39" s="551" t="s">
        <v>39</v>
      </c>
      <c r="L39" s="566" t="s">
        <v>40</v>
      </c>
      <c r="M39" s="567"/>
      <c r="N39" s="567"/>
      <c r="O39" s="567"/>
      <c r="P39" s="567"/>
      <c r="Q39" s="567"/>
      <c r="R39" s="567"/>
      <c r="S39" s="567"/>
      <c r="T39" s="567"/>
      <c r="U39" s="567"/>
      <c r="V39" s="567"/>
      <c r="W39" s="567"/>
      <c r="X39" s="567"/>
      <c r="Y39" s="567"/>
      <c r="Z39" s="567"/>
      <c r="AA39" s="568"/>
      <c r="AB39" s="216" t="s">
        <v>41</v>
      </c>
      <c r="AC39" s="64"/>
      <c r="AD39" s="110"/>
      <c r="AE39" s="110"/>
      <c r="AF39" s="110"/>
      <c r="AG39" s="110"/>
      <c r="AH39" s="110"/>
      <c r="AI39" s="110"/>
      <c r="AJ39" s="111"/>
      <c r="AK39" s="111"/>
      <c r="AL39" s="85"/>
      <c r="AM39" s="85"/>
    </row>
    <row r="40" spans="1:39" ht="18" customHeight="1" x14ac:dyDescent="0.2">
      <c r="A40" s="426"/>
      <c r="B40" s="430"/>
      <c r="C40" s="431"/>
      <c r="D40" s="457"/>
      <c r="E40" s="564"/>
      <c r="F40" s="452"/>
      <c r="G40" s="570"/>
      <c r="H40" s="572"/>
      <c r="I40" s="572"/>
      <c r="J40" s="572"/>
      <c r="K40" s="551"/>
      <c r="L40" s="554" t="s">
        <v>36</v>
      </c>
      <c r="M40" s="523" t="s">
        <v>37</v>
      </c>
      <c r="N40" s="559" t="s">
        <v>38</v>
      </c>
      <c r="O40" s="12" t="s">
        <v>43</v>
      </c>
      <c r="P40" s="554" t="s">
        <v>36</v>
      </c>
      <c r="Q40" s="523" t="s">
        <v>37</v>
      </c>
      <c r="R40" s="559" t="s">
        <v>38</v>
      </c>
      <c r="S40" s="12" t="s">
        <v>43</v>
      </c>
      <c r="T40" s="554" t="s">
        <v>36</v>
      </c>
      <c r="U40" s="523" t="s">
        <v>37</v>
      </c>
      <c r="V40" s="559" t="s">
        <v>38</v>
      </c>
      <c r="W40" s="12" t="s">
        <v>43</v>
      </c>
      <c r="X40" s="554" t="s">
        <v>36</v>
      </c>
      <c r="Y40" s="523" t="s">
        <v>37</v>
      </c>
      <c r="Z40" s="559" t="s">
        <v>38</v>
      </c>
      <c r="AA40" s="12" t="s">
        <v>43</v>
      </c>
      <c r="AB40" s="149"/>
      <c r="AC40" s="64"/>
      <c r="AD40" s="388" t="s">
        <v>42</v>
      </c>
      <c r="AE40" s="388"/>
      <c r="AF40" s="388"/>
      <c r="AG40" s="388"/>
      <c r="AH40" s="388"/>
      <c r="AI40" s="388"/>
      <c r="AJ40" s="111"/>
      <c r="AK40" s="111"/>
      <c r="AL40" s="74"/>
      <c r="AM40" s="74"/>
    </row>
    <row r="41" spans="1:39" ht="18" customHeight="1" thickBot="1" x14ac:dyDescent="0.25">
      <c r="A41" s="427"/>
      <c r="B41" s="432"/>
      <c r="C41" s="433"/>
      <c r="D41" s="458"/>
      <c r="E41" s="565"/>
      <c r="F41" s="453"/>
      <c r="G41" s="571"/>
      <c r="H41" s="524"/>
      <c r="I41" s="524"/>
      <c r="J41" s="524"/>
      <c r="K41" s="545"/>
      <c r="L41" s="555"/>
      <c r="M41" s="524"/>
      <c r="N41" s="560"/>
      <c r="O41" s="86" t="s">
        <v>46</v>
      </c>
      <c r="P41" s="555"/>
      <c r="Q41" s="524"/>
      <c r="R41" s="560"/>
      <c r="S41" s="86" t="s">
        <v>46</v>
      </c>
      <c r="T41" s="555"/>
      <c r="U41" s="524"/>
      <c r="V41" s="560"/>
      <c r="W41" s="86" t="s">
        <v>46</v>
      </c>
      <c r="X41" s="555"/>
      <c r="Y41" s="524"/>
      <c r="Z41" s="560"/>
      <c r="AA41" s="86" t="s">
        <v>46</v>
      </c>
      <c r="AB41" s="149"/>
      <c r="AC41" s="64"/>
      <c r="AD41" s="117" t="s">
        <v>44</v>
      </c>
      <c r="AE41" s="389" t="s">
        <v>45</v>
      </c>
      <c r="AF41" s="389"/>
      <c r="AG41" s="389"/>
      <c r="AH41" s="389"/>
      <c r="AI41" s="112"/>
      <c r="AJ41" s="111"/>
      <c r="AK41" s="111"/>
      <c r="AL41" s="74"/>
      <c r="AM41" s="74"/>
    </row>
    <row r="42" spans="1:39" ht="18" customHeight="1" thickBot="1" x14ac:dyDescent="0.25">
      <c r="A42" s="87" t="s">
        <v>51</v>
      </c>
      <c r="B42" s="390" t="s">
        <v>52</v>
      </c>
      <c r="C42" s="391"/>
      <c r="D42" s="391"/>
      <c r="E42" s="391"/>
      <c r="F42" s="391"/>
      <c r="G42" s="391"/>
      <c r="H42" s="391"/>
      <c r="I42" s="391"/>
      <c r="J42" s="391"/>
      <c r="K42" s="391"/>
      <c r="L42" s="557"/>
      <c r="M42" s="557"/>
      <c r="N42" s="557"/>
      <c r="O42" s="557"/>
      <c r="P42" s="557"/>
      <c r="Q42" s="557"/>
      <c r="R42" s="557"/>
      <c r="S42" s="557"/>
      <c r="T42" s="557"/>
      <c r="U42" s="557"/>
      <c r="V42" s="557"/>
      <c r="W42" s="557"/>
      <c r="X42" s="557"/>
      <c r="Y42" s="557"/>
      <c r="Z42" s="557"/>
      <c r="AA42" s="558"/>
      <c r="AB42" s="149"/>
      <c r="AC42" s="64"/>
      <c r="AD42" s="112"/>
      <c r="AE42" s="117" t="s">
        <v>47</v>
      </c>
      <c r="AF42" s="117" t="s">
        <v>48</v>
      </c>
      <c r="AG42" s="117" t="s">
        <v>49</v>
      </c>
      <c r="AH42" s="117"/>
      <c r="AI42" s="112"/>
      <c r="AJ42" s="111"/>
      <c r="AK42" s="111"/>
      <c r="AL42" s="74"/>
      <c r="AM42" s="74"/>
    </row>
    <row r="43" spans="1:39" s="16" customFormat="1" ht="18" customHeight="1" x14ac:dyDescent="0.2">
      <c r="A43" s="17" t="s">
        <v>53</v>
      </c>
      <c r="B43" s="461" t="s">
        <v>54</v>
      </c>
      <c r="C43" s="462"/>
      <c r="D43" s="218"/>
      <c r="E43" s="219">
        <v>1</v>
      </c>
      <c r="F43" s="219">
        <v>2</v>
      </c>
      <c r="G43" s="340">
        <f>SUM(H43:K43)</f>
        <v>16</v>
      </c>
      <c r="H43" s="341"/>
      <c r="I43" s="341">
        <f>M43</f>
        <v>16</v>
      </c>
      <c r="J43" s="341"/>
      <c r="K43" s="342"/>
      <c r="L43" s="343"/>
      <c r="M43" s="293">
        <v>16</v>
      </c>
      <c r="N43" s="293"/>
      <c r="O43" s="344"/>
      <c r="P43" s="271"/>
      <c r="Q43" s="269"/>
      <c r="R43" s="337"/>
      <c r="S43" s="345"/>
      <c r="T43" s="336"/>
      <c r="U43" s="337"/>
      <c r="V43" s="338"/>
      <c r="W43" s="339"/>
      <c r="X43" s="296"/>
      <c r="Y43" s="338"/>
      <c r="Z43" s="338"/>
      <c r="AA43" s="339"/>
      <c r="AB43" s="149"/>
      <c r="AC43" s="64"/>
      <c r="AD43" s="114">
        <v>2</v>
      </c>
      <c r="AE43" s="118">
        <v>2</v>
      </c>
      <c r="AF43" s="119"/>
      <c r="AG43" s="119"/>
      <c r="AH43" s="112"/>
      <c r="AI43" s="112">
        <v>2</v>
      </c>
      <c r="AJ43" s="111"/>
      <c r="AK43" s="111">
        <v>0</v>
      </c>
      <c r="AL43" s="88"/>
      <c r="AM43" s="88"/>
    </row>
    <row r="44" spans="1:39" s="16" customFormat="1" ht="18" customHeight="1" x14ac:dyDescent="0.2">
      <c r="A44" s="17" t="s">
        <v>55</v>
      </c>
      <c r="B44" s="463" t="s">
        <v>149</v>
      </c>
      <c r="C44" s="464"/>
      <c r="D44" s="220">
        <v>1</v>
      </c>
      <c r="E44" s="221">
        <v>1</v>
      </c>
      <c r="F44" s="221">
        <v>3</v>
      </c>
      <c r="G44" s="225">
        <f>SUM(H44:K44)</f>
        <v>24</v>
      </c>
      <c r="H44" s="226">
        <f>L44</f>
        <v>16</v>
      </c>
      <c r="I44" s="226">
        <f>M44</f>
        <v>8</v>
      </c>
      <c r="J44" s="226"/>
      <c r="K44" s="227"/>
      <c r="L44" s="376">
        <v>16</v>
      </c>
      <c r="M44" s="228">
        <v>8</v>
      </c>
      <c r="N44" s="228"/>
      <c r="O44" s="229"/>
      <c r="P44" s="230"/>
      <c r="Q44" s="231"/>
      <c r="R44" s="232"/>
      <c r="S44" s="334"/>
      <c r="T44" s="234"/>
      <c r="U44" s="232"/>
      <c r="V44" s="235"/>
      <c r="W44" s="236"/>
      <c r="X44" s="237"/>
      <c r="Y44" s="235"/>
      <c r="Z44" s="235"/>
      <c r="AA44" s="236"/>
      <c r="AB44" s="149"/>
      <c r="AC44" s="64"/>
      <c r="AD44" s="114">
        <v>3</v>
      </c>
      <c r="AE44" s="118">
        <v>3</v>
      </c>
      <c r="AF44" s="119"/>
      <c r="AG44" s="119"/>
      <c r="AH44" s="112"/>
      <c r="AI44" s="112">
        <v>3</v>
      </c>
      <c r="AJ44" s="111"/>
      <c r="AK44" s="111">
        <v>0</v>
      </c>
      <c r="AL44" s="88"/>
      <c r="AM44" s="88"/>
    </row>
    <row r="45" spans="1:39" s="16" customFormat="1" ht="31.5" customHeight="1" thickBot="1" x14ac:dyDescent="0.25">
      <c r="A45" s="17" t="s">
        <v>57</v>
      </c>
      <c r="B45" s="463" t="s">
        <v>124</v>
      </c>
      <c r="C45" s="464"/>
      <c r="D45" s="220"/>
      <c r="E45" s="221">
        <v>2</v>
      </c>
      <c r="F45" s="221">
        <v>2</v>
      </c>
      <c r="G45" s="225">
        <f t="shared" ref="G45:G48" si="0">SUM(H45:K45)</f>
        <v>16</v>
      </c>
      <c r="H45" s="238">
        <f>L45</f>
        <v>8</v>
      </c>
      <c r="I45" s="238"/>
      <c r="J45" s="238"/>
      <c r="K45" s="239">
        <f>O45</f>
        <v>8</v>
      </c>
      <c r="L45" s="240">
        <v>8</v>
      </c>
      <c r="M45" s="240"/>
      <c r="N45" s="240"/>
      <c r="O45" s="241">
        <v>8</v>
      </c>
      <c r="P45" s="242"/>
      <c r="Q45" s="243"/>
      <c r="R45" s="244"/>
      <c r="S45" s="335"/>
      <c r="T45" s="246"/>
      <c r="U45" s="244"/>
      <c r="V45" s="235"/>
      <c r="W45" s="236"/>
      <c r="X45" s="237"/>
      <c r="Y45" s="235"/>
      <c r="Z45" s="235"/>
      <c r="AA45" s="236"/>
      <c r="AB45" s="149"/>
      <c r="AC45" s="64"/>
      <c r="AD45" s="114">
        <v>2</v>
      </c>
      <c r="AE45" s="118">
        <v>2</v>
      </c>
      <c r="AF45" s="113"/>
      <c r="AG45" s="119"/>
      <c r="AH45" s="112"/>
      <c r="AI45" s="112">
        <v>2</v>
      </c>
      <c r="AJ45" s="111"/>
      <c r="AK45" s="111">
        <v>0</v>
      </c>
      <c r="AL45" s="88"/>
      <c r="AM45" s="88"/>
    </row>
    <row r="46" spans="1:39" s="16" customFormat="1" ht="31.5" customHeight="1" thickBot="1" x14ac:dyDescent="0.25">
      <c r="A46" s="13" t="s">
        <v>58</v>
      </c>
      <c r="B46" s="459" t="s">
        <v>59</v>
      </c>
      <c r="C46" s="460"/>
      <c r="D46" s="220"/>
      <c r="E46" s="222">
        <v>1</v>
      </c>
      <c r="F46" s="222">
        <v>2</v>
      </c>
      <c r="G46" s="225">
        <f t="shared" si="0"/>
        <v>10</v>
      </c>
      <c r="H46" s="247"/>
      <c r="I46" s="222">
        <f>M46</f>
        <v>10</v>
      </c>
      <c r="J46" s="248"/>
      <c r="K46" s="239"/>
      <c r="L46" s="240"/>
      <c r="M46" s="222">
        <v>10</v>
      </c>
      <c r="N46" s="240"/>
      <c r="O46" s="241"/>
      <c r="P46" s="249"/>
      <c r="Q46" s="243"/>
      <c r="R46" s="244"/>
      <c r="S46" s="335"/>
      <c r="T46" s="246"/>
      <c r="U46" s="244"/>
      <c r="V46" s="235"/>
      <c r="W46" s="236"/>
      <c r="X46" s="237"/>
      <c r="Y46" s="235"/>
      <c r="Z46" s="235"/>
      <c r="AA46" s="236"/>
      <c r="AB46" s="149"/>
      <c r="AC46" s="64"/>
      <c r="AD46" s="114">
        <v>2</v>
      </c>
      <c r="AE46" s="116">
        <v>2</v>
      </c>
      <c r="AF46" s="113"/>
      <c r="AG46" s="119"/>
      <c r="AH46" s="112"/>
      <c r="AI46" s="112">
        <v>2</v>
      </c>
      <c r="AJ46" s="111"/>
      <c r="AK46" s="111">
        <v>0</v>
      </c>
      <c r="AL46" s="88"/>
      <c r="AM46" s="88"/>
    </row>
    <row r="47" spans="1:39" s="16" customFormat="1" ht="34.5" customHeight="1" x14ac:dyDescent="0.2">
      <c r="A47" s="13" t="s">
        <v>60</v>
      </c>
      <c r="B47" s="459" t="s">
        <v>125</v>
      </c>
      <c r="C47" s="460"/>
      <c r="D47" s="220"/>
      <c r="E47" s="222">
        <v>1</v>
      </c>
      <c r="F47" s="222">
        <v>1</v>
      </c>
      <c r="G47" s="225">
        <f t="shared" si="0"/>
        <v>16</v>
      </c>
      <c r="H47" s="222">
        <f>L47</f>
        <v>16</v>
      </c>
      <c r="I47" s="247"/>
      <c r="J47" s="250"/>
      <c r="K47" s="239"/>
      <c r="L47" s="240">
        <v>16</v>
      </c>
      <c r="M47" s="247"/>
      <c r="N47" s="250"/>
      <c r="O47" s="241"/>
      <c r="P47" s="249"/>
      <c r="Q47" s="243"/>
      <c r="R47" s="244"/>
      <c r="S47" s="335"/>
      <c r="T47" s="246"/>
      <c r="U47" s="244"/>
      <c r="V47" s="235"/>
      <c r="W47" s="236"/>
      <c r="X47" s="237"/>
      <c r="Y47" s="235"/>
      <c r="Z47" s="235"/>
      <c r="AA47" s="236"/>
      <c r="AB47" s="149"/>
      <c r="AC47" s="64"/>
      <c r="AD47" s="114">
        <v>1</v>
      </c>
      <c r="AE47" s="116">
        <v>1</v>
      </c>
      <c r="AF47" s="119"/>
      <c r="AG47" s="119"/>
      <c r="AH47" s="112"/>
      <c r="AI47" s="112">
        <v>1</v>
      </c>
      <c r="AJ47" s="111"/>
      <c r="AK47" s="111">
        <v>0</v>
      </c>
      <c r="AL47" s="88"/>
      <c r="AM47" s="88"/>
    </row>
    <row r="48" spans="1:39" s="16" customFormat="1" ht="25.5" customHeight="1" thickBot="1" x14ac:dyDescent="0.25">
      <c r="A48" s="17" t="s">
        <v>61</v>
      </c>
      <c r="B48" s="465" t="s">
        <v>62</v>
      </c>
      <c r="C48" s="466"/>
      <c r="D48" s="223"/>
      <c r="E48" s="224">
        <v>2</v>
      </c>
      <c r="F48" s="224">
        <v>3</v>
      </c>
      <c r="G48" s="225">
        <f t="shared" si="0"/>
        <v>42</v>
      </c>
      <c r="H48" s="238">
        <f>L48+P48</f>
        <v>42</v>
      </c>
      <c r="I48" s="238"/>
      <c r="J48" s="238"/>
      <c r="K48" s="239"/>
      <c r="L48" s="240">
        <v>32</v>
      </c>
      <c r="M48" s="240"/>
      <c r="N48" s="240"/>
      <c r="O48" s="251"/>
      <c r="P48" s="242">
        <v>10</v>
      </c>
      <c r="Q48" s="252"/>
      <c r="R48" s="244"/>
      <c r="S48" s="335"/>
      <c r="T48" s="253"/>
      <c r="U48" s="254"/>
      <c r="V48" s="222"/>
      <c r="W48" s="255"/>
      <c r="X48" s="256"/>
      <c r="Y48" s="222"/>
      <c r="Z48" s="222"/>
      <c r="AA48" s="255"/>
      <c r="AB48" s="149"/>
      <c r="AC48" s="64"/>
      <c r="AD48" s="114">
        <v>3</v>
      </c>
      <c r="AE48" s="118">
        <v>2</v>
      </c>
      <c r="AF48" s="119">
        <v>1</v>
      </c>
      <c r="AG48" s="119"/>
      <c r="AH48" s="112"/>
      <c r="AI48" s="112">
        <v>3</v>
      </c>
      <c r="AJ48" s="111"/>
      <c r="AK48" s="111">
        <v>0</v>
      </c>
      <c r="AL48" s="88"/>
      <c r="AM48" s="88"/>
    </row>
    <row r="49" spans="1:39" ht="18" customHeight="1" thickTop="1" x14ac:dyDescent="0.2">
      <c r="A49" s="95"/>
      <c r="B49" s="396" t="s">
        <v>63</v>
      </c>
      <c r="C49" s="397"/>
      <c r="D49" s="507">
        <f t="shared" ref="D49:AA49" si="1">SUM(D43:D48)</f>
        <v>1</v>
      </c>
      <c r="E49" s="509">
        <f t="shared" si="1"/>
        <v>8</v>
      </c>
      <c r="F49" s="510">
        <f t="shared" si="1"/>
        <v>13</v>
      </c>
      <c r="G49" s="503">
        <f t="shared" si="1"/>
        <v>124</v>
      </c>
      <c r="H49" s="467">
        <f t="shared" si="1"/>
        <v>82</v>
      </c>
      <c r="I49" s="467">
        <f t="shared" si="1"/>
        <v>34</v>
      </c>
      <c r="J49" s="467">
        <f t="shared" si="1"/>
        <v>0</v>
      </c>
      <c r="K49" s="562">
        <f t="shared" si="1"/>
        <v>8</v>
      </c>
      <c r="L49" s="329">
        <f t="shared" si="1"/>
        <v>72</v>
      </c>
      <c r="M49" s="330">
        <f t="shared" si="1"/>
        <v>34</v>
      </c>
      <c r="N49" s="330">
        <f t="shared" si="1"/>
        <v>0</v>
      </c>
      <c r="O49" s="331">
        <f t="shared" si="1"/>
        <v>8</v>
      </c>
      <c r="P49" s="329">
        <f t="shared" si="1"/>
        <v>10</v>
      </c>
      <c r="Q49" s="330">
        <f t="shared" si="1"/>
        <v>0</v>
      </c>
      <c r="R49" s="330">
        <f t="shared" si="1"/>
        <v>0</v>
      </c>
      <c r="S49" s="332">
        <f t="shared" si="1"/>
        <v>0</v>
      </c>
      <c r="T49" s="333">
        <f t="shared" si="1"/>
        <v>0</v>
      </c>
      <c r="U49" s="330">
        <f t="shared" si="1"/>
        <v>0</v>
      </c>
      <c r="V49" s="330">
        <f t="shared" si="1"/>
        <v>0</v>
      </c>
      <c r="W49" s="331">
        <f t="shared" si="1"/>
        <v>0</v>
      </c>
      <c r="X49" s="329">
        <f t="shared" si="1"/>
        <v>0</v>
      </c>
      <c r="Y49" s="330">
        <f t="shared" si="1"/>
        <v>0</v>
      </c>
      <c r="Z49" s="330">
        <f t="shared" si="1"/>
        <v>0</v>
      </c>
      <c r="AA49" s="332">
        <f t="shared" si="1"/>
        <v>0</v>
      </c>
      <c r="AB49" s="149"/>
      <c r="AC49" s="64"/>
      <c r="AD49" s="65"/>
      <c r="AE49" s="65"/>
      <c r="AF49" s="65"/>
      <c r="AG49" s="65"/>
      <c r="AH49" s="65"/>
      <c r="AI49" s="65"/>
      <c r="AJ49" s="64"/>
      <c r="AK49" s="64"/>
      <c r="AL49" s="74"/>
      <c r="AM49" s="74"/>
    </row>
    <row r="50" spans="1:39" ht="18" customHeight="1" thickBot="1" x14ac:dyDescent="0.25">
      <c r="A50" s="96"/>
      <c r="B50" s="398"/>
      <c r="C50" s="399"/>
      <c r="D50" s="508"/>
      <c r="E50" s="395"/>
      <c r="F50" s="485"/>
      <c r="G50" s="482"/>
      <c r="H50" s="395"/>
      <c r="I50" s="395"/>
      <c r="J50" s="395"/>
      <c r="K50" s="485"/>
      <c r="L50" s="511">
        <f>SUM(L49:O49)</f>
        <v>114</v>
      </c>
      <c r="M50" s="512"/>
      <c r="N50" s="512"/>
      <c r="O50" s="513"/>
      <c r="P50" s="511">
        <f>SUM(P49:S49)</f>
        <v>10</v>
      </c>
      <c r="Q50" s="512"/>
      <c r="R50" s="512"/>
      <c r="S50" s="513"/>
      <c r="T50" s="511">
        <f>SUM(T49:W49)</f>
        <v>0</v>
      </c>
      <c r="U50" s="512"/>
      <c r="V50" s="512"/>
      <c r="W50" s="513"/>
      <c r="X50" s="511">
        <f>SUM(X49:AA49)</f>
        <v>0</v>
      </c>
      <c r="Y50" s="512"/>
      <c r="Z50" s="512"/>
      <c r="AA50" s="513"/>
      <c r="AB50" s="149"/>
      <c r="AC50" s="64"/>
      <c r="AD50" s="65"/>
      <c r="AE50" s="217">
        <f>SUM(AE43:AE48)</f>
        <v>12</v>
      </c>
      <c r="AF50" s="217">
        <f>SUM(AF43:AF48)</f>
        <v>1</v>
      </c>
      <c r="AG50" s="65"/>
      <c r="AH50" s="65"/>
      <c r="AI50" s="65"/>
      <c r="AJ50" s="64"/>
      <c r="AK50" s="64"/>
      <c r="AL50" s="74"/>
      <c r="AM50" s="74"/>
    </row>
    <row r="51" spans="1:39" s="23" customFormat="1" ht="18" customHeight="1" x14ac:dyDescent="0.2">
      <c r="A51" s="468" t="s">
        <v>64</v>
      </c>
      <c r="B51" s="469"/>
      <c r="C51" s="470"/>
      <c r="D51" s="548" t="s">
        <v>34</v>
      </c>
      <c r="E51" s="573" t="s">
        <v>35</v>
      </c>
      <c r="F51" s="451" t="s">
        <v>10</v>
      </c>
      <c r="G51" s="575" t="s">
        <v>28</v>
      </c>
      <c r="H51" s="497" t="s">
        <v>36</v>
      </c>
      <c r="I51" s="497" t="s">
        <v>37</v>
      </c>
      <c r="J51" s="497" t="s">
        <v>38</v>
      </c>
      <c r="K51" s="525" t="s">
        <v>39</v>
      </c>
      <c r="L51" s="409" t="s">
        <v>30</v>
      </c>
      <c r="M51" s="410"/>
      <c r="N51" s="410"/>
      <c r="O51" s="417"/>
      <c r="P51" s="409" t="s">
        <v>31</v>
      </c>
      <c r="Q51" s="410"/>
      <c r="R51" s="410"/>
      <c r="S51" s="417"/>
      <c r="T51" s="409" t="s">
        <v>32</v>
      </c>
      <c r="U51" s="410"/>
      <c r="V51" s="410"/>
      <c r="W51" s="417"/>
      <c r="X51" s="409" t="s">
        <v>33</v>
      </c>
      <c r="Y51" s="410"/>
      <c r="Z51" s="410"/>
      <c r="AA51" s="417"/>
      <c r="AB51" s="149"/>
      <c r="AC51" s="64"/>
      <c r="AD51" s="65"/>
      <c r="AE51" s="65"/>
      <c r="AF51" s="65"/>
      <c r="AG51" s="65"/>
      <c r="AH51" s="65"/>
      <c r="AI51" s="65"/>
      <c r="AJ51" s="64"/>
      <c r="AK51" s="64"/>
      <c r="AL51" s="90"/>
      <c r="AM51" s="90"/>
    </row>
    <row r="52" spans="1:39" s="23" customFormat="1" ht="18" customHeight="1" x14ac:dyDescent="0.2">
      <c r="A52" s="471"/>
      <c r="B52" s="472"/>
      <c r="C52" s="473"/>
      <c r="D52" s="549"/>
      <c r="E52" s="574"/>
      <c r="F52" s="452"/>
      <c r="G52" s="570"/>
      <c r="H52" s="498"/>
      <c r="I52" s="498"/>
      <c r="J52" s="498"/>
      <c r="K52" s="526"/>
      <c r="L52" s="504" t="s">
        <v>36</v>
      </c>
      <c r="M52" s="505" t="s">
        <v>37</v>
      </c>
      <c r="N52" s="515" t="s">
        <v>38</v>
      </c>
      <c r="O52" s="24" t="s">
        <v>43</v>
      </c>
      <c r="P52" s="504" t="s">
        <v>36</v>
      </c>
      <c r="Q52" s="505" t="s">
        <v>37</v>
      </c>
      <c r="R52" s="515" t="s">
        <v>38</v>
      </c>
      <c r="S52" s="24" t="s">
        <v>43</v>
      </c>
      <c r="T52" s="504" t="s">
        <v>36</v>
      </c>
      <c r="U52" s="505" t="s">
        <v>37</v>
      </c>
      <c r="V52" s="515" t="s">
        <v>38</v>
      </c>
      <c r="W52" s="24" t="s">
        <v>43</v>
      </c>
      <c r="X52" s="504" t="s">
        <v>36</v>
      </c>
      <c r="Y52" s="505" t="s">
        <v>37</v>
      </c>
      <c r="Z52" s="515" t="s">
        <v>38</v>
      </c>
      <c r="AA52" s="24" t="s">
        <v>43</v>
      </c>
      <c r="AB52" s="149"/>
      <c r="AC52" s="64"/>
      <c r="AD52" s="65"/>
      <c r="AE52" s="65"/>
      <c r="AF52" s="65"/>
      <c r="AG52" s="65"/>
      <c r="AH52" s="65"/>
      <c r="AI52" s="65"/>
      <c r="AJ52" s="64"/>
      <c r="AK52" s="64"/>
      <c r="AL52" s="90"/>
      <c r="AM52" s="90"/>
    </row>
    <row r="53" spans="1:39" s="23" customFormat="1" ht="18" customHeight="1" thickBot="1" x14ac:dyDescent="0.25">
      <c r="A53" s="471"/>
      <c r="B53" s="472"/>
      <c r="C53" s="473"/>
      <c r="D53" s="550"/>
      <c r="E53" s="516"/>
      <c r="F53" s="453"/>
      <c r="G53" s="571"/>
      <c r="H53" s="499"/>
      <c r="I53" s="499"/>
      <c r="J53" s="499"/>
      <c r="K53" s="527"/>
      <c r="L53" s="514"/>
      <c r="M53" s="499"/>
      <c r="N53" s="516"/>
      <c r="O53" s="86" t="s">
        <v>46</v>
      </c>
      <c r="P53" s="514"/>
      <c r="Q53" s="499"/>
      <c r="R53" s="516"/>
      <c r="S53" s="86" t="s">
        <v>46</v>
      </c>
      <c r="T53" s="514"/>
      <c r="U53" s="499"/>
      <c r="V53" s="516"/>
      <c r="W53" s="86" t="s">
        <v>46</v>
      </c>
      <c r="X53" s="514"/>
      <c r="Y53" s="499"/>
      <c r="Z53" s="516"/>
      <c r="AA53" s="86" t="s">
        <v>46</v>
      </c>
      <c r="AB53" s="149"/>
      <c r="AC53" s="64"/>
      <c r="AD53" s="65"/>
      <c r="AE53" s="65"/>
      <c r="AF53" s="65"/>
      <c r="AG53" s="65"/>
      <c r="AH53" s="65"/>
      <c r="AI53" s="65"/>
      <c r="AJ53" s="64"/>
      <c r="AK53" s="64"/>
      <c r="AL53" s="90"/>
      <c r="AM53" s="90"/>
    </row>
    <row r="54" spans="1:39" s="23" customFormat="1" ht="18" customHeight="1" x14ac:dyDescent="0.2">
      <c r="A54" s="471"/>
      <c r="B54" s="472"/>
      <c r="C54" s="473"/>
      <c r="D54" s="437">
        <f t="shared" ref="D54:AA54" si="2">D49</f>
        <v>1</v>
      </c>
      <c r="E54" s="437">
        <f t="shared" si="2"/>
        <v>8</v>
      </c>
      <c r="F54" s="521">
        <f t="shared" si="2"/>
        <v>13</v>
      </c>
      <c r="G54" s="495">
        <f t="shared" si="2"/>
        <v>124</v>
      </c>
      <c r="H54" s="495">
        <f t="shared" si="2"/>
        <v>82</v>
      </c>
      <c r="I54" s="495">
        <f t="shared" si="2"/>
        <v>34</v>
      </c>
      <c r="J54" s="495">
        <f t="shared" si="2"/>
        <v>0</v>
      </c>
      <c r="K54" s="495">
        <f t="shared" si="2"/>
        <v>8</v>
      </c>
      <c r="L54" s="212">
        <f t="shared" si="2"/>
        <v>72</v>
      </c>
      <c r="M54" s="212">
        <f t="shared" si="2"/>
        <v>34</v>
      </c>
      <c r="N54" s="212">
        <f t="shared" si="2"/>
        <v>0</v>
      </c>
      <c r="O54" s="212">
        <f t="shared" si="2"/>
        <v>8</v>
      </c>
      <c r="P54" s="212">
        <f t="shared" si="2"/>
        <v>10</v>
      </c>
      <c r="Q54" s="212">
        <f t="shared" si="2"/>
        <v>0</v>
      </c>
      <c r="R54" s="212">
        <f t="shared" si="2"/>
        <v>0</v>
      </c>
      <c r="S54" s="212">
        <f t="shared" si="2"/>
        <v>0</v>
      </c>
      <c r="T54" s="212">
        <f t="shared" si="2"/>
        <v>0</v>
      </c>
      <c r="U54" s="212">
        <f t="shared" si="2"/>
        <v>0</v>
      </c>
      <c r="V54" s="212">
        <f t="shared" si="2"/>
        <v>0</v>
      </c>
      <c r="W54" s="212">
        <f t="shared" si="2"/>
        <v>0</v>
      </c>
      <c r="X54" s="212">
        <f t="shared" si="2"/>
        <v>0</v>
      </c>
      <c r="Y54" s="212">
        <f t="shared" si="2"/>
        <v>0</v>
      </c>
      <c r="Z54" s="212">
        <f t="shared" si="2"/>
        <v>0</v>
      </c>
      <c r="AA54" s="361">
        <f t="shared" si="2"/>
        <v>0</v>
      </c>
      <c r="AB54" s="149"/>
      <c r="AC54" s="64"/>
      <c r="AD54" s="65"/>
      <c r="AE54" s="65"/>
      <c r="AF54" s="65"/>
      <c r="AG54" s="65"/>
      <c r="AH54" s="65"/>
      <c r="AI54" s="65"/>
      <c r="AJ54" s="64"/>
      <c r="AK54" s="64"/>
      <c r="AL54" s="90" t="s">
        <v>65</v>
      </c>
      <c r="AM54" s="90"/>
    </row>
    <row r="55" spans="1:39" s="23" customFormat="1" ht="18" customHeight="1" thickBot="1" x14ac:dyDescent="0.25">
      <c r="A55" s="471"/>
      <c r="B55" s="472"/>
      <c r="C55" s="473"/>
      <c r="D55" s="438"/>
      <c r="E55" s="438"/>
      <c r="F55" s="522"/>
      <c r="G55" s="496"/>
      <c r="H55" s="496"/>
      <c r="I55" s="496"/>
      <c r="J55" s="496"/>
      <c r="K55" s="496"/>
      <c r="L55" s="492">
        <f>SUM(L54:O54)</f>
        <v>114</v>
      </c>
      <c r="M55" s="493"/>
      <c r="N55" s="493"/>
      <c r="O55" s="494"/>
      <c r="P55" s="492">
        <f>SUM(P54:S54)</f>
        <v>10</v>
      </c>
      <c r="Q55" s="493"/>
      <c r="R55" s="493"/>
      <c r="S55" s="494"/>
      <c r="T55" s="492">
        <f>SUM(T54:W54)</f>
        <v>0</v>
      </c>
      <c r="U55" s="493"/>
      <c r="V55" s="493"/>
      <c r="W55" s="494"/>
      <c r="X55" s="492">
        <f>SUM(X54:AA54)</f>
        <v>0</v>
      </c>
      <c r="Y55" s="493"/>
      <c r="Z55" s="493"/>
      <c r="AA55" s="494"/>
      <c r="AB55" s="149"/>
      <c r="AC55" s="64"/>
      <c r="AD55" s="65"/>
      <c r="AE55" s="65"/>
      <c r="AF55" s="65"/>
      <c r="AG55" s="65"/>
      <c r="AH55" s="65"/>
      <c r="AI55" s="65"/>
      <c r="AJ55" s="64"/>
      <c r="AK55" s="64"/>
      <c r="AL55" s="90">
        <f>SUM(L55:AA55)</f>
        <v>124</v>
      </c>
      <c r="AM55" s="90"/>
    </row>
    <row r="56" spans="1:39" s="23" customFormat="1" ht="18" customHeight="1" x14ac:dyDescent="0.2">
      <c r="A56" s="471"/>
      <c r="B56" s="472"/>
      <c r="C56" s="473"/>
      <c r="D56" s="536" t="s">
        <v>66</v>
      </c>
      <c r="E56" s="537"/>
      <c r="F56" s="538"/>
      <c r="G56" s="544" t="s">
        <v>67</v>
      </c>
      <c r="H56" s="410"/>
      <c r="I56" s="410"/>
      <c r="J56" s="410"/>
      <c r="K56" s="417"/>
      <c r="L56" s="517">
        <v>1</v>
      </c>
      <c r="M56" s="518"/>
      <c r="N56" s="518"/>
      <c r="O56" s="519"/>
      <c r="P56" s="517">
        <v>0</v>
      </c>
      <c r="Q56" s="518"/>
      <c r="R56" s="518"/>
      <c r="S56" s="519"/>
      <c r="T56" s="517"/>
      <c r="U56" s="518"/>
      <c r="V56" s="518"/>
      <c r="W56" s="519"/>
      <c r="X56" s="576"/>
      <c r="Y56" s="577"/>
      <c r="Z56" s="577"/>
      <c r="AA56" s="578"/>
      <c r="AB56" s="151">
        <f>SUM(L56:AA56)</f>
        <v>1</v>
      </c>
      <c r="AC56" s="64"/>
      <c r="AD56" s="65"/>
      <c r="AE56" s="65"/>
      <c r="AF56" s="65"/>
      <c r="AG56" s="65"/>
      <c r="AH56" s="65"/>
      <c r="AI56" s="65"/>
      <c r="AJ56" s="64"/>
      <c r="AK56" s="64"/>
      <c r="AL56" s="90">
        <f>SUM(L56:AA56)</f>
        <v>1</v>
      </c>
      <c r="AM56" s="90"/>
    </row>
    <row r="57" spans="1:39" s="23" customFormat="1" ht="18" customHeight="1" x14ac:dyDescent="0.2">
      <c r="A57" s="471"/>
      <c r="B57" s="472"/>
      <c r="C57" s="473"/>
      <c r="D57" s="539"/>
      <c r="E57" s="401"/>
      <c r="F57" s="540"/>
      <c r="G57" s="551" t="s">
        <v>68</v>
      </c>
      <c r="H57" s="552"/>
      <c r="I57" s="552"/>
      <c r="J57" s="552"/>
      <c r="K57" s="553"/>
      <c r="L57" s="486">
        <v>7</v>
      </c>
      <c r="M57" s="487"/>
      <c r="N57" s="487"/>
      <c r="O57" s="488"/>
      <c r="P57" s="486">
        <v>1</v>
      </c>
      <c r="Q57" s="487"/>
      <c r="R57" s="487"/>
      <c r="S57" s="488"/>
      <c r="T57" s="486"/>
      <c r="U57" s="487"/>
      <c r="V57" s="487"/>
      <c r="W57" s="488"/>
      <c r="X57" s="489"/>
      <c r="Y57" s="490"/>
      <c r="Z57" s="490"/>
      <c r="AA57" s="491"/>
      <c r="AB57" s="151">
        <f>SUM(L57:AA57)</f>
        <v>8</v>
      </c>
      <c r="AC57" s="64"/>
      <c r="AD57" s="65"/>
      <c r="AE57" s="65"/>
      <c r="AF57" s="65"/>
      <c r="AG57" s="65"/>
      <c r="AH57" s="65"/>
      <c r="AI57" s="65"/>
      <c r="AJ57" s="64"/>
      <c r="AK57" s="64"/>
      <c r="AL57" s="90">
        <f>SUM(L57:AA57)</f>
        <v>8</v>
      </c>
      <c r="AM57" s="90"/>
    </row>
    <row r="58" spans="1:39" s="23" customFormat="1" ht="18" customHeight="1" thickBot="1" x14ac:dyDescent="0.25">
      <c r="A58" s="474"/>
      <c r="B58" s="475"/>
      <c r="C58" s="476"/>
      <c r="D58" s="541"/>
      <c r="E58" s="542"/>
      <c r="F58" s="543"/>
      <c r="G58" s="545" t="s">
        <v>10</v>
      </c>
      <c r="H58" s="546"/>
      <c r="I58" s="546"/>
      <c r="J58" s="546"/>
      <c r="K58" s="547"/>
      <c r="L58" s="478">
        <v>12</v>
      </c>
      <c r="M58" s="479"/>
      <c r="N58" s="479"/>
      <c r="O58" s="480"/>
      <c r="P58" s="478">
        <v>1</v>
      </c>
      <c r="Q58" s="479"/>
      <c r="R58" s="479"/>
      <c r="S58" s="480"/>
      <c r="T58" s="478"/>
      <c r="U58" s="479"/>
      <c r="V58" s="479"/>
      <c r="W58" s="480"/>
      <c r="X58" s="579"/>
      <c r="Y58" s="580"/>
      <c r="Z58" s="580"/>
      <c r="AA58" s="581"/>
      <c r="AB58" s="151">
        <f>SUM(L58:AA58)</f>
        <v>13</v>
      </c>
      <c r="AC58" s="64"/>
      <c r="AD58" s="99">
        <f>SUM(AD43:AD48)</f>
        <v>13</v>
      </c>
      <c r="AE58" s="99">
        <f>SUM(AE43:AE48)</f>
        <v>12</v>
      </c>
      <c r="AF58" s="151">
        <f t="shared" ref="AF58:AG58" si="3">SUM(AF43:AF48)</f>
        <v>1</v>
      </c>
      <c r="AG58" s="151">
        <f t="shared" si="3"/>
        <v>0</v>
      </c>
      <c r="AH58" s="65">
        <f>SUM(AH43:AH49)</f>
        <v>0</v>
      </c>
      <c r="AI58" s="65" t="s">
        <v>69</v>
      </c>
      <c r="AJ58" s="64"/>
      <c r="AK58" s="64"/>
      <c r="AL58" s="90">
        <f>SUM(L58:AA58)</f>
        <v>13</v>
      </c>
      <c r="AM58" s="90"/>
    </row>
    <row r="59" spans="1:39" s="11" customFormat="1" ht="18" customHeight="1" x14ac:dyDescent="0.2">
      <c r="A59" s="2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25"/>
      <c r="P59" s="2"/>
      <c r="Q59" s="3"/>
      <c r="R59" s="3"/>
      <c r="S59" s="3"/>
      <c r="T59" s="3"/>
      <c r="U59" s="3"/>
      <c r="V59" s="3"/>
      <c r="W59" s="3"/>
      <c r="X59" s="3"/>
      <c r="Y59" s="3"/>
      <c r="Z59" s="3"/>
      <c r="AA59" s="25"/>
      <c r="AB59" s="151">
        <f>SUM(AE59:AH59)</f>
        <v>13</v>
      </c>
      <c r="AC59" s="64"/>
      <c r="AD59" s="99">
        <f>AD58</f>
        <v>13</v>
      </c>
      <c r="AE59" s="99">
        <f>AE58</f>
        <v>12</v>
      </c>
      <c r="AF59" s="99">
        <f>AF58</f>
        <v>1</v>
      </c>
      <c r="AG59" s="99">
        <f>AG58</f>
        <v>0</v>
      </c>
      <c r="AH59" s="65">
        <f>AH58</f>
        <v>0</v>
      </c>
      <c r="AI59" s="65" t="s">
        <v>70</v>
      </c>
      <c r="AJ59" s="64"/>
      <c r="AK59" s="64"/>
      <c r="AL59" s="84"/>
      <c r="AM59" s="84"/>
    </row>
    <row r="60" spans="1:39" s="11" customFormat="1" ht="18" customHeight="1" x14ac:dyDescent="0.2">
      <c r="A60" s="92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7"/>
      <c r="P60" s="382"/>
      <c r="Q60" s="61" t="s">
        <v>145</v>
      </c>
      <c r="R60" s="83"/>
      <c r="S60" s="383"/>
      <c r="T60" s="383"/>
      <c r="U60" s="383"/>
      <c r="V60" s="383"/>
      <c r="W60" s="383"/>
      <c r="X60" s="26"/>
      <c r="Y60" s="148"/>
      <c r="Z60" s="383"/>
      <c r="AA60" s="27"/>
      <c r="AB60" s="84"/>
      <c r="AC60" s="84"/>
      <c r="AD60" s="84"/>
      <c r="AE60" s="84"/>
      <c r="AF60" s="84"/>
      <c r="AG60" s="84"/>
      <c r="AH60" s="84"/>
      <c r="AI60" s="84"/>
      <c r="AJ60" s="64"/>
      <c r="AK60" s="64"/>
      <c r="AL60" s="84"/>
      <c r="AM60" s="84"/>
    </row>
    <row r="61" spans="1:39" s="11" customFormat="1" ht="18" customHeight="1" x14ac:dyDescent="0.2">
      <c r="A61" s="213"/>
      <c r="B61" s="214"/>
      <c r="C61" s="214"/>
      <c r="D61" s="214"/>
      <c r="E61" s="214"/>
      <c r="F61" s="214"/>
      <c r="G61" s="214"/>
      <c r="H61" s="214"/>
      <c r="I61" s="214"/>
      <c r="J61" s="214"/>
      <c r="K61" s="214"/>
      <c r="L61" s="214"/>
      <c r="M61" s="214"/>
      <c r="N61" s="214"/>
      <c r="O61" s="27"/>
      <c r="P61" s="384"/>
      <c r="Q61" s="61" t="s">
        <v>146</v>
      </c>
      <c r="R61" s="1"/>
      <c r="S61" s="1"/>
      <c r="T61" s="1"/>
      <c r="U61" s="1"/>
      <c r="V61" s="1"/>
      <c r="W61" s="1"/>
      <c r="X61" s="1"/>
      <c r="Y61" s="1"/>
      <c r="Z61" s="1"/>
      <c r="AA61" s="387"/>
      <c r="AB61" s="84"/>
      <c r="AC61" s="84"/>
      <c r="AD61" s="84"/>
      <c r="AE61" s="84"/>
      <c r="AF61" s="84"/>
      <c r="AG61" s="84"/>
      <c r="AH61" s="84"/>
      <c r="AI61" s="84"/>
      <c r="AJ61" s="84"/>
      <c r="AK61" s="84"/>
      <c r="AL61" s="84"/>
      <c r="AM61" s="84"/>
    </row>
    <row r="62" spans="1:39" s="11" customFormat="1" ht="18" customHeight="1" x14ac:dyDescent="0.2">
      <c r="A62" s="28"/>
      <c r="B62" s="214"/>
      <c r="C62" s="6"/>
      <c r="D62" s="6"/>
      <c r="E62" s="214"/>
      <c r="F62" s="214"/>
      <c r="G62" s="214"/>
      <c r="H62" s="214"/>
      <c r="I62" s="214"/>
      <c r="J62" s="214"/>
      <c r="K62" s="214"/>
      <c r="L62" s="214"/>
      <c r="M62" s="214"/>
      <c r="N62" s="214"/>
      <c r="O62" s="27"/>
      <c r="P62" s="384"/>
      <c r="Q62" s="67" t="s">
        <v>71</v>
      </c>
      <c r="R62" s="83"/>
      <c r="S62" s="385"/>
      <c r="T62" s="385"/>
      <c r="U62" s="385"/>
      <c r="V62" s="385"/>
      <c r="W62" s="385"/>
      <c r="X62" s="385"/>
      <c r="Y62" s="385"/>
      <c r="Z62" s="385"/>
      <c r="AA62" s="386"/>
      <c r="AB62" s="84"/>
      <c r="AC62" s="84"/>
      <c r="AD62" s="84"/>
      <c r="AE62" s="84"/>
      <c r="AF62" s="84"/>
      <c r="AG62" s="84"/>
      <c r="AH62" s="84"/>
      <c r="AI62" s="84"/>
      <c r="AJ62" s="84"/>
      <c r="AK62" s="84"/>
      <c r="AL62" s="84"/>
      <c r="AM62" s="84"/>
    </row>
    <row r="63" spans="1:39" s="11" customFormat="1" ht="18" customHeight="1" x14ac:dyDescent="0.2">
      <c r="A63" s="28"/>
      <c r="B63" s="214"/>
      <c r="C63" s="214"/>
      <c r="D63" s="214"/>
      <c r="E63" s="6"/>
      <c r="F63" s="6"/>
      <c r="G63" s="6"/>
      <c r="H63" s="6"/>
      <c r="I63" s="6"/>
      <c r="J63" s="6"/>
      <c r="K63" s="6"/>
      <c r="L63" s="6"/>
      <c r="M63" s="6"/>
      <c r="N63" s="6"/>
      <c r="O63" s="7"/>
      <c r="P63" s="384"/>
      <c r="Q63" s="6" t="s">
        <v>36</v>
      </c>
      <c r="R63" s="29" t="s">
        <v>72</v>
      </c>
      <c r="S63" s="385"/>
      <c r="T63" s="385"/>
      <c r="U63" s="385"/>
      <c r="V63" s="385"/>
      <c r="W63" s="385"/>
      <c r="X63" s="385"/>
      <c r="Y63" s="385"/>
      <c r="Z63" s="385"/>
      <c r="AA63" s="386"/>
      <c r="AB63" s="84"/>
      <c r="AC63" s="84"/>
      <c r="AD63" s="84"/>
      <c r="AE63" s="84"/>
      <c r="AF63" s="84"/>
      <c r="AG63" s="84"/>
      <c r="AH63" s="84"/>
      <c r="AI63" s="84"/>
      <c r="AJ63" s="84"/>
      <c r="AK63" s="84"/>
      <c r="AL63" s="84"/>
    </row>
    <row r="64" spans="1:39" s="11" customFormat="1" ht="18" customHeight="1" x14ac:dyDescent="0.2">
      <c r="A64" s="28"/>
      <c r="B64" s="6"/>
      <c r="C64" s="30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7"/>
      <c r="P64" s="384"/>
      <c r="Q64" s="6" t="s">
        <v>37</v>
      </c>
      <c r="R64" s="29" t="s">
        <v>73</v>
      </c>
      <c r="S64" s="385"/>
      <c r="T64" s="385"/>
      <c r="U64" s="6"/>
      <c r="V64" s="385"/>
      <c r="W64" s="385"/>
      <c r="X64" s="385"/>
      <c r="Y64" s="385"/>
      <c r="Z64" s="385"/>
      <c r="AA64" s="386"/>
      <c r="AB64" s="84"/>
      <c r="AC64" s="84"/>
      <c r="AD64" s="84"/>
      <c r="AE64" s="84"/>
      <c r="AF64" s="84"/>
      <c r="AG64" s="84"/>
      <c r="AH64" s="84"/>
      <c r="AI64" s="84"/>
      <c r="AJ64" s="84"/>
      <c r="AK64" s="84"/>
      <c r="AL64" s="84"/>
    </row>
    <row r="65" spans="1:38" s="11" customFormat="1" ht="18" customHeight="1" x14ac:dyDescent="0.2">
      <c r="A65" s="28"/>
      <c r="B65" s="93"/>
      <c r="C65" s="6"/>
      <c r="D65" s="30"/>
      <c r="E65" s="6"/>
      <c r="F65" s="6"/>
      <c r="G65" s="6"/>
      <c r="H65" s="6"/>
      <c r="I65" s="6"/>
      <c r="J65" s="6"/>
      <c r="K65" s="6"/>
      <c r="L65" s="6"/>
      <c r="M65" s="6"/>
      <c r="N65" s="6"/>
      <c r="O65" s="7"/>
      <c r="P65" s="384"/>
      <c r="Q65" s="6" t="s">
        <v>38</v>
      </c>
      <c r="R65" s="29" t="s">
        <v>147</v>
      </c>
      <c r="S65" s="385"/>
      <c r="T65" s="385"/>
      <c r="U65" s="385"/>
      <c r="V65" s="385"/>
      <c r="W65" s="385"/>
      <c r="X65" s="385"/>
      <c r="Y65" s="385"/>
      <c r="Z65" s="385"/>
      <c r="AA65" s="386"/>
      <c r="AB65" s="84"/>
      <c r="AC65" s="84"/>
      <c r="AD65" s="84"/>
      <c r="AE65" s="84"/>
      <c r="AF65" s="84"/>
      <c r="AG65" s="84"/>
      <c r="AH65" s="84"/>
      <c r="AI65" s="84"/>
      <c r="AJ65" s="84"/>
      <c r="AK65" s="84"/>
      <c r="AL65" s="84"/>
    </row>
    <row r="66" spans="1:38" s="11" customFormat="1" ht="18" customHeight="1" x14ac:dyDescent="0.2">
      <c r="A66" s="28"/>
      <c r="B66" s="31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7"/>
      <c r="P66" s="384"/>
      <c r="Q66" s="6" t="s">
        <v>43</v>
      </c>
      <c r="R66" s="29" t="s">
        <v>74</v>
      </c>
      <c r="S66" s="385"/>
      <c r="T66" s="385"/>
      <c r="U66" s="385"/>
      <c r="V66" s="385"/>
      <c r="W66" s="385"/>
      <c r="X66" s="385"/>
      <c r="Y66" s="385"/>
      <c r="Z66" s="385"/>
      <c r="AA66" s="386"/>
      <c r="AB66" s="84"/>
      <c r="AC66" s="84"/>
      <c r="AD66" s="84"/>
      <c r="AE66" s="84"/>
      <c r="AF66" s="84"/>
      <c r="AG66" s="84"/>
      <c r="AH66" s="84"/>
      <c r="AI66" s="84"/>
      <c r="AJ66" s="84"/>
      <c r="AK66" s="84"/>
      <c r="AL66" s="84"/>
    </row>
    <row r="67" spans="1:38" s="11" customFormat="1" ht="18" customHeight="1" x14ac:dyDescent="0.2">
      <c r="A67" s="32"/>
      <c r="B67" s="214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7"/>
      <c r="P67" s="384"/>
      <c r="Q67" s="6" t="s">
        <v>46</v>
      </c>
      <c r="R67" s="29" t="s">
        <v>75</v>
      </c>
      <c r="S67" s="385"/>
      <c r="T67" s="385"/>
      <c r="U67" s="385"/>
      <c r="V67" s="6"/>
      <c r="W67" s="6"/>
      <c r="X67" s="6"/>
      <c r="Y67" s="6"/>
      <c r="Z67" s="385"/>
      <c r="AA67" s="386"/>
      <c r="AB67" s="84"/>
      <c r="AC67" s="84"/>
      <c r="AD67" s="84"/>
      <c r="AE67" s="84"/>
      <c r="AF67" s="84"/>
      <c r="AG67" s="84"/>
      <c r="AH67" s="84"/>
      <c r="AI67" s="84"/>
      <c r="AJ67" s="84"/>
      <c r="AK67" s="84"/>
      <c r="AL67" s="84"/>
    </row>
    <row r="68" spans="1:38" s="11" customFormat="1" ht="18" customHeight="1" x14ac:dyDescent="0.2">
      <c r="A68" s="78"/>
      <c r="B68" s="148"/>
      <c r="C68" s="214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7"/>
      <c r="P68" s="384"/>
      <c r="Q68" s="377"/>
      <c r="R68" s="381" t="s">
        <v>76</v>
      </c>
      <c r="S68" s="6" t="s">
        <v>77</v>
      </c>
      <c r="T68" s="385"/>
      <c r="U68" s="385"/>
      <c r="V68" s="385"/>
      <c r="W68" s="385"/>
      <c r="X68" s="385"/>
      <c r="Y68" s="385"/>
      <c r="Z68" s="385"/>
      <c r="AA68" s="386"/>
      <c r="AB68" s="84"/>
      <c r="AC68" s="84"/>
      <c r="AD68" s="84"/>
      <c r="AE68" s="84"/>
      <c r="AF68" s="84"/>
      <c r="AG68" s="84"/>
      <c r="AH68" s="84"/>
      <c r="AI68" s="84"/>
      <c r="AJ68" s="84"/>
      <c r="AK68" s="84"/>
      <c r="AL68" s="84"/>
    </row>
    <row r="69" spans="1:38" s="11" customFormat="1" ht="18" customHeight="1" thickBot="1" x14ac:dyDescent="0.25">
      <c r="A69" s="33"/>
      <c r="B69" s="34"/>
      <c r="C69" s="34"/>
      <c r="D69" s="34"/>
      <c r="E69" s="35"/>
      <c r="F69" s="35"/>
      <c r="G69" s="35"/>
      <c r="H69" s="35"/>
      <c r="I69" s="35"/>
      <c r="J69" s="35"/>
      <c r="K69" s="34"/>
      <c r="L69" s="34"/>
      <c r="M69" s="34"/>
      <c r="N69" s="34"/>
      <c r="O69" s="36"/>
      <c r="P69" s="528" t="s">
        <v>78</v>
      </c>
      <c r="Q69" s="529"/>
      <c r="R69" s="529"/>
      <c r="S69" s="529"/>
      <c r="T69" s="529"/>
      <c r="U69" s="529"/>
      <c r="V69" s="529"/>
      <c r="W69" s="529"/>
      <c r="X69" s="529"/>
      <c r="Y69" s="529"/>
      <c r="Z69" s="529"/>
      <c r="AA69" s="530"/>
      <c r="AB69" s="84"/>
      <c r="AC69" s="84"/>
      <c r="AD69" s="84"/>
      <c r="AE69" s="84"/>
      <c r="AF69" s="84"/>
      <c r="AG69" s="84"/>
      <c r="AH69" s="84"/>
      <c r="AI69" s="84"/>
      <c r="AJ69" s="84"/>
      <c r="AK69" s="84"/>
      <c r="AL69" s="84"/>
    </row>
    <row r="70" spans="1:38" s="11" customFormat="1" ht="18" customHeight="1" thickBot="1" x14ac:dyDescent="0.25">
      <c r="A70" s="34"/>
      <c r="B70" s="6"/>
      <c r="C70" s="6"/>
      <c r="D70" s="6"/>
      <c r="E70" s="49"/>
      <c r="F70" s="49"/>
      <c r="G70" s="49"/>
      <c r="H70" s="49"/>
      <c r="I70" s="49"/>
      <c r="J70" s="49"/>
      <c r="K70" s="6"/>
      <c r="L70" s="6"/>
      <c r="M70" s="6"/>
      <c r="N70" s="6"/>
      <c r="O70" s="6"/>
      <c r="P70" s="102"/>
      <c r="Q70" s="102"/>
      <c r="R70" s="102"/>
      <c r="S70" s="102"/>
      <c r="T70" s="102"/>
      <c r="U70" s="102"/>
      <c r="V70" s="102"/>
      <c r="W70" s="102"/>
      <c r="X70" s="102"/>
      <c r="Y70" s="102"/>
      <c r="Z70" s="102"/>
      <c r="AA70" s="103"/>
      <c r="AB70" s="84"/>
      <c r="AC70" s="84"/>
      <c r="AD70" s="84"/>
      <c r="AE70" s="84"/>
      <c r="AF70" s="84"/>
      <c r="AG70" s="84"/>
      <c r="AH70" s="84"/>
      <c r="AI70" s="84"/>
      <c r="AJ70" s="84"/>
      <c r="AK70" s="84"/>
      <c r="AL70" s="84"/>
    </row>
    <row r="71" spans="1:38" ht="18" customHeight="1" x14ac:dyDescent="0.2">
      <c r="A71" s="2"/>
      <c r="B71" s="3"/>
      <c r="C71" s="4"/>
      <c r="D71" s="403" t="str">
        <f>(D27)</f>
        <v>PLAN STUDIÓW NR 1</v>
      </c>
      <c r="E71" s="404"/>
      <c r="F71" s="404"/>
      <c r="G71" s="404"/>
      <c r="H71" s="404"/>
      <c r="I71" s="404"/>
      <c r="J71" s="404"/>
      <c r="K71" s="404"/>
      <c r="L71" s="404"/>
      <c r="M71" s="404"/>
      <c r="N71" s="404"/>
      <c r="O71" s="404"/>
      <c r="P71" s="404"/>
      <c r="Q71" s="404"/>
      <c r="R71" s="404"/>
      <c r="S71" s="405"/>
      <c r="T71" s="500"/>
      <c r="U71" s="501"/>
      <c r="V71" s="501"/>
      <c r="W71" s="501"/>
      <c r="X71" s="501"/>
      <c r="Y71" s="501"/>
      <c r="Z71" s="501"/>
      <c r="AA71" s="502"/>
      <c r="AB71" s="74"/>
      <c r="AC71" s="74"/>
      <c r="AD71" s="74"/>
      <c r="AE71" s="74"/>
      <c r="AF71" s="74"/>
      <c r="AG71" s="74"/>
      <c r="AH71" s="74"/>
      <c r="AI71" s="74"/>
      <c r="AJ71" s="74"/>
      <c r="AK71" s="74"/>
      <c r="AL71" s="74"/>
    </row>
    <row r="72" spans="1:38" ht="18" customHeight="1" x14ac:dyDescent="0.2">
      <c r="A72" s="411"/>
      <c r="B72" s="412"/>
      <c r="C72" s="413"/>
      <c r="D72" s="406"/>
      <c r="E72" s="407"/>
      <c r="F72" s="407"/>
      <c r="G72" s="407"/>
      <c r="H72" s="407"/>
      <c r="I72" s="407"/>
      <c r="J72" s="407"/>
      <c r="K72" s="407"/>
      <c r="L72" s="407"/>
      <c r="M72" s="407"/>
      <c r="N72" s="407"/>
      <c r="O72" s="407"/>
      <c r="P72" s="407"/>
      <c r="Q72" s="407"/>
      <c r="R72" s="407"/>
      <c r="S72" s="408"/>
      <c r="T72" s="434"/>
      <c r="U72" s="435"/>
      <c r="V72" s="435"/>
      <c r="W72" s="435"/>
      <c r="X72" s="435"/>
      <c r="Y72" s="435"/>
      <c r="Z72" s="435"/>
      <c r="AA72" s="436"/>
      <c r="AB72" s="74"/>
      <c r="AC72" s="74"/>
      <c r="AD72" s="74"/>
      <c r="AE72" s="74"/>
      <c r="AF72" s="74"/>
      <c r="AG72" s="74"/>
      <c r="AH72" s="74"/>
      <c r="AI72" s="74"/>
      <c r="AJ72" s="74"/>
      <c r="AK72" s="74"/>
      <c r="AL72" s="74"/>
    </row>
    <row r="73" spans="1:38" ht="18" customHeight="1" x14ac:dyDescent="0.2">
      <c r="A73" s="400" t="str">
        <f>(A29)</f>
        <v>WYDZIAŁ BUDOWNICTWA ARCHITEKTURY I INŻYNIERII ŚRODOWISKA</v>
      </c>
      <c r="B73" s="401"/>
      <c r="C73" s="402"/>
      <c r="D73" s="406"/>
      <c r="E73" s="407"/>
      <c r="F73" s="407"/>
      <c r="G73" s="407"/>
      <c r="H73" s="407"/>
      <c r="I73" s="407"/>
      <c r="J73" s="407"/>
      <c r="K73" s="407"/>
      <c r="L73" s="407"/>
      <c r="M73" s="407"/>
      <c r="N73" s="407"/>
      <c r="O73" s="407"/>
      <c r="P73" s="407"/>
      <c r="Q73" s="407"/>
      <c r="R73" s="407"/>
      <c r="S73" s="408"/>
      <c r="T73" s="434"/>
      <c r="U73" s="435"/>
      <c r="V73" s="435"/>
      <c r="W73" s="435"/>
      <c r="X73" s="435"/>
      <c r="Y73" s="435"/>
      <c r="Z73" s="435"/>
      <c r="AA73" s="436"/>
      <c r="AB73" s="74"/>
      <c r="AC73" s="74"/>
      <c r="AD73" s="74"/>
      <c r="AE73" s="74"/>
      <c r="AF73" s="74"/>
      <c r="AG73" s="74"/>
      <c r="AH73" s="74"/>
      <c r="AI73" s="74"/>
      <c r="AJ73" s="74"/>
      <c r="AK73" s="74"/>
      <c r="AL73" s="74"/>
    </row>
    <row r="74" spans="1:38" ht="18" customHeight="1" x14ac:dyDescent="0.2">
      <c r="A74" s="400"/>
      <c r="B74" s="401"/>
      <c r="C74" s="402"/>
      <c r="D74" s="104" t="s">
        <v>2</v>
      </c>
      <c r="E74" s="83"/>
      <c r="F74" s="83"/>
      <c r="G74" s="83"/>
      <c r="H74" s="67" t="str">
        <f>(C7)</f>
        <v>PROFIL OGÓLNOAKADEMICKI</v>
      </c>
      <c r="I74" s="74"/>
      <c r="J74" s="56"/>
      <c r="K74" s="56"/>
      <c r="L74" s="56"/>
      <c r="M74" s="56"/>
      <c r="N74" s="56"/>
      <c r="O74" s="56"/>
      <c r="P74" s="6"/>
      <c r="Q74" s="6"/>
      <c r="R74" s="6"/>
      <c r="S74" s="7"/>
      <c r="T74" s="421"/>
      <c r="U74" s="401"/>
      <c r="V74" s="401"/>
      <c r="W74" s="401"/>
      <c r="X74" s="401"/>
      <c r="Y74" s="401"/>
      <c r="Z74" s="401"/>
      <c r="AA74" s="556"/>
      <c r="AB74" s="74"/>
      <c r="AC74" s="74"/>
      <c r="AD74" s="74"/>
      <c r="AE74" s="74"/>
      <c r="AF74" s="74"/>
      <c r="AG74" s="74"/>
      <c r="AH74" s="74"/>
      <c r="AI74" s="74"/>
      <c r="AJ74" s="74"/>
      <c r="AK74" s="74"/>
      <c r="AL74" s="74"/>
    </row>
    <row r="75" spans="1:38" ht="18" customHeight="1" x14ac:dyDescent="0.2">
      <c r="A75" s="421"/>
      <c r="B75" s="401"/>
      <c r="C75" s="402"/>
      <c r="D75" s="104" t="s">
        <v>4</v>
      </c>
      <c r="E75" s="83"/>
      <c r="F75" s="83"/>
      <c r="G75" s="104"/>
      <c r="H75" s="56" t="str">
        <f>(H31)</f>
        <v>STUDIA DRUGIEGO STOPNIA (1,5-letnie)</v>
      </c>
      <c r="I75" s="74"/>
      <c r="J75" s="56"/>
      <c r="K75" s="56"/>
      <c r="L75" s="56"/>
      <c r="M75" s="56"/>
      <c r="N75" s="56"/>
      <c r="O75" s="56"/>
      <c r="P75" s="6"/>
      <c r="Q75" s="6"/>
      <c r="R75" s="6"/>
      <c r="S75" s="7"/>
      <c r="T75" s="454"/>
      <c r="U75" s="455"/>
      <c r="V75" s="455"/>
      <c r="W75" s="455"/>
      <c r="X75" s="455"/>
      <c r="Y75" s="455"/>
      <c r="Z75" s="455"/>
      <c r="AA75" s="483"/>
      <c r="AB75" s="74"/>
      <c r="AC75" s="74"/>
      <c r="AD75" s="74"/>
      <c r="AE75" s="74"/>
      <c r="AF75" s="74"/>
      <c r="AG75" s="74"/>
      <c r="AH75" s="74"/>
      <c r="AI75" s="74"/>
      <c r="AJ75" s="74"/>
      <c r="AK75" s="74"/>
      <c r="AL75" s="74"/>
    </row>
    <row r="76" spans="1:38" ht="18" customHeight="1" x14ac:dyDescent="0.2">
      <c r="A76" s="421" t="s">
        <v>143</v>
      </c>
      <c r="B76" s="401"/>
      <c r="C76" s="402"/>
      <c r="D76" s="104" t="s">
        <v>6</v>
      </c>
      <c r="E76" s="83"/>
      <c r="F76" s="83"/>
      <c r="G76" s="104"/>
      <c r="H76" s="56" t="str">
        <f>(C9)</f>
        <v>STUDIA NIESTACJONARNE</v>
      </c>
      <c r="I76" s="74"/>
      <c r="J76" s="56"/>
      <c r="K76" s="56"/>
      <c r="L76" s="56"/>
      <c r="M76" s="56"/>
      <c r="N76" s="56"/>
      <c r="O76" s="56"/>
      <c r="P76" s="6"/>
      <c r="Q76" s="6"/>
      <c r="R76" s="6"/>
      <c r="S76" s="7"/>
      <c r="T76" s="418" t="s">
        <v>17</v>
      </c>
      <c r="U76" s="419"/>
      <c r="V76" s="419"/>
      <c r="W76" s="419"/>
      <c r="X76" s="419"/>
      <c r="Y76" s="419"/>
      <c r="Z76" s="419"/>
      <c r="AA76" s="420"/>
      <c r="AB76" s="74"/>
      <c r="AC76" s="74"/>
      <c r="AD76" s="74"/>
      <c r="AE76" s="74"/>
      <c r="AF76" s="74"/>
      <c r="AG76" s="74"/>
      <c r="AH76" s="74"/>
      <c r="AI76" s="74"/>
      <c r="AJ76" s="74"/>
      <c r="AK76" s="74"/>
      <c r="AL76" s="74"/>
    </row>
    <row r="77" spans="1:38" ht="18" customHeight="1" x14ac:dyDescent="0.2">
      <c r="A77" s="454" t="s">
        <v>18</v>
      </c>
      <c r="B77" s="455"/>
      <c r="C77" s="456"/>
      <c r="D77" s="104" t="s">
        <v>1</v>
      </c>
      <c r="E77" s="104"/>
      <c r="F77" s="104"/>
      <c r="G77" s="104"/>
      <c r="H77" s="68" t="s">
        <v>19</v>
      </c>
      <c r="I77" s="74"/>
      <c r="J77" s="56"/>
      <c r="K77" s="56"/>
      <c r="L77" s="56"/>
      <c r="M77" s="56"/>
      <c r="N77" s="56"/>
      <c r="O77" s="56"/>
      <c r="P77" s="6"/>
      <c r="Q77" s="6"/>
      <c r="R77" s="6"/>
      <c r="S77" s="7"/>
      <c r="T77" s="418" t="s">
        <v>20</v>
      </c>
      <c r="U77" s="419"/>
      <c r="V77" s="419"/>
      <c r="W77" s="419"/>
      <c r="X77" s="419"/>
      <c r="Y77" s="419"/>
      <c r="Z77" s="419"/>
      <c r="AA77" s="420"/>
      <c r="AB77" s="74"/>
      <c r="AC77" s="74"/>
      <c r="AD77" s="74"/>
      <c r="AE77" s="74"/>
      <c r="AF77" s="74"/>
      <c r="AG77" s="74"/>
      <c r="AH77" s="74"/>
      <c r="AI77" s="74"/>
      <c r="AJ77" s="74"/>
      <c r="AK77" s="74"/>
      <c r="AL77" s="74"/>
    </row>
    <row r="78" spans="1:38" ht="18" customHeight="1" x14ac:dyDescent="0.2">
      <c r="A78" s="421" t="s">
        <v>21</v>
      </c>
      <c r="B78" s="401"/>
      <c r="C78" s="402"/>
      <c r="D78" s="8" t="s">
        <v>22</v>
      </c>
      <c r="E78" s="104"/>
      <c r="F78" s="104"/>
      <c r="G78" s="104"/>
      <c r="H78" s="56"/>
      <c r="I78" s="74"/>
      <c r="J78" s="6"/>
      <c r="K78" s="56"/>
      <c r="L78" s="56"/>
      <c r="M78" s="56"/>
      <c r="N78" s="56"/>
      <c r="O78" s="56"/>
      <c r="P78" s="6"/>
      <c r="Q78" s="6"/>
      <c r="R78" s="6"/>
      <c r="S78" s="7"/>
      <c r="T78" s="454"/>
      <c r="U78" s="455"/>
      <c r="V78" s="455"/>
      <c r="W78" s="455"/>
      <c r="X78" s="455"/>
      <c r="Y78" s="455"/>
      <c r="Z78" s="455"/>
      <c r="AA78" s="483"/>
      <c r="AB78" s="74"/>
      <c r="AC78" s="74"/>
      <c r="AD78" s="74"/>
      <c r="AE78" s="74"/>
      <c r="AF78" s="74"/>
      <c r="AG78" s="74"/>
      <c r="AH78" s="74"/>
      <c r="AI78" s="74"/>
      <c r="AJ78" s="74"/>
      <c r="AK78" s="74"/>
      <c r="AL78" s="74"/>
    </row>
    <row r="79" spans="1:38" ht="18" customHeight="1" thickBot="1" x14ac:dyDescent="0.25">
      <c r="A79" s="9"/>
      <c r="B79" s="103"/>
      <c r="C79" s="10"/>
      <c r="D79" s="8"/>
      <c r="E79" s="104"/>
      <c r="F79" s="104"/>
      <c r="G79" s="104"/>
      <c r="H79" s="56"/>
      <c r="I79" s="5"/>
      <c r="J79" s="104"/>
      <c r="K79" s="5"/>
      <c r="L79" s="56"/>
      <c r="M79" s="56"/>
      <c r="N79" s="56"/>
      <c r="O79" s="56"/>
      <c r="P79" s="6"/>
      <c r="Q79" s="6"/>
      <c r="R79" s="6"/>
      <c r="S79" s="7"/>
      <c r="T79" s="414"/>
      <c r="U79" s="415"/>
      <c r="V79" s="415"/>
      <c r="W79" s="415"/>
      <c r="X79" s="415"/>
      <c r="Y79" s="415"/>
      <c r="Z79" s="415"/>
      <c r="AA79" s="416"/>
      <c r="AB79" s="74"/>
      <c r="AC79" s="74"/>
      <c r="AD79" s="74"/>
      <c r="AE79" s="74"/>
      <c r="AF79" s="74"/>
      <c r="AG79" s="74"/>
      <c r="AH79" s="74"/>
      <c r="AI79" s="74"/>
      <c r="AJ79" s="74"/>
    </row>
    <row r="80" spans="1:38" ht="10.5" customHeight="1" thickBot="1" x14ac:dyDescent="0.25">
      <c r="A80" s="422"/>
      <c r="B80" s="423"/>
      <c r="C80" s="423"/>
      <c r="D80" s="423"/>
      <c r="E80" s="423"/>
      <c r="F80" s="423"/>
      <c r="G80" s="423"/>
      <c r="H80" s="423"/>
      <c r="I80" s="423"/>
      <c r="J80" s="423"/>
      <c r="K80" s="423"/>
      <c r="L80" s="423"/>
      <c r="M80" s="423"/>
      <c r="N80" s="423"/>
      <c r="O80" s="423"/>
      <c r="P80" s="423"/>
      <c r="Q80" s="423"/>
      <c r="R80" s="423"/>
      <c r="S80" s="423"/>
      <c r="T80" s="423"/>
      <c r="U80" s="423"/>
      <c r="V80" s="423"/>
      <c r="W80" s="423"/>
      <c r="X80" s="423"/>
      <c r="Y80" s="423"/>
      <c r="Z80" s="423"/>
      <c r="AA80" s="424"/>
      <c r="AB80" s="74"/>
      <c r="AC80" s="74"/>
      <c r="AD80" s="74"/>
      <c r="AE80" s="74"/>
      <c r="AF80" s="74"/>
      <c r="AG80" s="74"/>
      <c r="AH80" s="74"/>
      <c r="AI80" s="74"/>
      <c r="AJ80" s="74"/>
    </row>
    <row r="81" spans="1:38" ht="18" customHeight="1" x14ac:dyDescent="0.2">
      <c r="A81" s="425" t="s">
        <v>79</v>
      </c>
      <c r="B81" s="428" t="s">
        <v>24</v>
      </c>
      <c r="C81" s="429"/>
      <c r="D81" s="531" t="s">
        <v>25</v>
      </c>
      <c r="E81" s="429"/>
      <c r="F81" s="532"/>
      <c r="G81" s="409" t="s">
        <v>26</v>
      </c>
      <c r="H81" s="410"/>
      <c r="I81" s="410"/>
      <c r="J81" s="410"/>
      <c r="K81" s="410"/>
      <c r="L81" s="409" t="s">
        <v>27</v>
      </c>
      <c r="M81" s="410"/>
      <c r="N81" s="410"/>
      <c r="O81" s="410"/>
      <c r="P81" s="410"/>
      <c r="Q81" s="410"/>
      <c r="R81" s="410"/>
      <c r="S81" s="410"/>
      <c r="T81" s="410"/>
      <c r="U81" s="410"/>
      <c r="V81" s="410"/>
      <c r="W81" s="410"/>
      <c r="X81" s="410"/>
      <c r="Y81" s="410"/>
      <c r="Z81" s="410"/>
      <c r="AA81" s="417"/>
      <c r="AB81" s="74"/>
      <c r="AC81" s="74"/>
      <c r="AD81" s="74"/>
      <c r="AE81" s="74"/>
      <c r="AF81" s="74"/>
      <c r="AG81" s="74"/>
      <c r="AH81" s="74"/>
      <c r="AI81" s="74"/>
      <c r="AJ81" s="74"/>
    </row>
    <row r="82" spans="1:38" ht="18" customHeight="1" x14ac:dyDescent="0.2">
      <c r="A82" s="426"/>
      <c r="B82" s="430"/>
      <c r="C82" s="431"/>
      <c r="D82" s="533"/>
      <c r="E82" s="431"/>
      <c r="F82" s="534"/>
      <c r="G82" s="569" t="s">
        <v>28</v>
      </c>
      <c r="H82" s="572" t="s">
        <v>29</v>
      </c>
      <c r="I82" s="572"/>
      <c r="J82" s="572"/>
      <c r="K82" s="551"/>
      <c r="L82" s="504" t="s">
        <v>30</v>
      </c>
      <c r="M82" s="505"/>
      <c r="N82" s="505"/>
      <c r="O82" s="506"/>
      <c r="P82" s="504" t="s">
        <v>31</v>
      </c>
      <c r="Q82" s="505"/>
      <c r="R82" s="505"/>
      <c r="S82" s="520"/>
      <c r="T82" s="561" t="s">
        <v>32</v>
      </c>
      <c r="U82" s="505"/>
      <c r="V82" s="505"/>
      <c r="W82" s="506"/>
      <c r="X82" s="504" t="s">
        <v>33</v>
      </c>
      <c r="Y82" s="505"/>
      <c r="Z82" s="505"/>
      <c r="AA82" s="520"/>
      <c r="AB82" s="74"/>
      <c r="AC82" s="74"/>
      <c r="AD82" s="74"/>
      <c r="AE82" s="74"/>
      <c r="AF82" s="74"/>
      <c r="AG82" s="74"/>
      <c r="AH82" s="74"/>
      <c r="AI82" s="74"/>
      <c r="AJ82" s="74"/>
    </row>
    <row r="83" spans="1:38" ht="18" customHeight="1" x14ac:dyDescent="0.2">
      <c r="A83" s="426"/>
      <c r="B83" s="430"/>
      <c r="C83" s="431"/>
      <c r="D83" s="457" t="s">
        <v>34</v>
      </c>
      <c r="E83" s="563" t="s">
        <v>35</v>
      </c>
      <c r="F83" s="535" t="s">
        <v>10</v>
      </c>
      <c r="G83" s="570"/>
      <c r="H83" s="572" t="s">
        <v>36</v>
      </c>
      <c r="I83" s="572" t="s">
        <v>37</v>
      </c>
      <c r="J83" s="572" t="s">
        <v>38</v>
      </c>
      <c r="K83" s="551" t="s">
        <v>39</v>
      </c>
      <c r="L83" s="566" t="s">
        <v>80</v>
      </c>
      <c r="M83" s="567"/>
      <c r="N83" s="567"/>
      <c r="O83" s="567"/>
      <c r="P83" s="567"/>
      <c r="Q83" s="567"/>
      <c r="R83" s="567"/>
      <c r="S83" s="567"/>
      <c r="T83" s="567"/>
      <c r="U83" s="567"/>
      <c r="V83" s="567"/>
      <c r="W83" s="567"/>
      <c r="X83" s="567"/>
      <c r="Y83" s="567"/>
      <c r="Z83" s="567"/>
      <c r="AA83" s="568"/>
      <c r="AB83" s="216" t="s">
        <v>41</v>
      </c>
      <c r="AC83" s="64"/>
      <c r="AD83" s="115"/>
      <c r="AE83" s="115"/>
      <c r="AF83" s="115"/>
      <c r="AG83" s="115"/>
      <c r="AH83" s="115"/>
      <c r="AI83" s="115"/>
      <c r="AJ83" s="64"/>
    </row>
    <row r="84" spans="1:38" ht="18" customHeight="1" x14ac:dyDescent="0.2">
      <c r="A84" s="426"/>
      <c r="B84" s="430"/>
      <c r="C84" s="431"/>
      <c r="D84" s="457"/>
      <c r="E84" s="564"/>
      <c r="F84" s="452"/>
      <c r="G84" s="570"/>
      <c r="H84" s="572"/>
      <c r="I84" s="572"/>
      <c r="J84" s="572"/>
      <c r="K84" s="551"/>
      <c r="L84" s="554" t="s">
        <v>36</v>
      </c>
      <c r="M84" s="523" t="s">
        <v>37</v>
      </c>
      <c r="N84" s="559" t="s">
        <v>38</v>
      </c>
      <c r="O84" s="12" t="s">
        <v>43</v>
      </c>
      <c r="P84" s="554" t="s">
        <v>36</v>
      </c>
      <c r="Q84" s="523" t="s">
        <v>37</v>
      </c>
      <c r="R84" s="559" t="s">
        <v>38</v>
      </c>
      <c r="S84" s="12" t="s">
        <v>43</v>
      </c>
      <c r="T84" s="554" t="s">
        <v>36</v>
      </c>
      <c r="U84" s="523" t="s">
        <v>37</v>
      </c>
      <c r="V84" s="559" t="s">
        <v>38</v>
      </c>
      <c r="W84" s="12" t="s">
        <v>43</v>
      </c>
      <c r="X84" s="554" t="s">
        <v>36</v>
      </c>
      <c r="Y84" s="523" t="s">
        <v>37</v>
      </c>
      <c r="Z84" s="559" t="s">
        <v>38</v>
      </c>
      <c r="AA84" s="12" t="s">
        <v>43</v>
      </c>
      <c r="AB84" s="149"/>
      <c r="AC84" s="64"/>
      <c r="AD84" s="388" t="s">
        <v>42</v>
      </c>
      <c r="AE84" s="388"/>
      <c r="AF84" s="388"/>
      <c r="AG84" s="388"/>
      <c r="AH84" s="388"/>
      <c r="AI84" s="388"/>
      <c r="AJ84" s="125"/>
      <c r="AK84" s="123"/>
    </row>
    <row r="85" spans="1:38" ht="18" customHeight="1" thickBot="1" x14ac:dyDescent="0.25">
      <c r="A85" s="427"/>
      <c r="B85" s="432"/>
      <c r="C85" s="433"/>
      <c r="D85" s="458"/>
      <c r="E85" s="565"/>
      <c r="F85" s="453"/>
      <c r="G85" s="571"/>
      <c r="H85" s="524"/>
      <c r="I85" s="524"/>
      <c r="J85" s="524"/>
      <c r="K85" s="545"/>
      <c r="L85" s="555"/>
      <c r="M85" s="524"/>
      <c r="N85" s="560"/>
      <c r="O85" s="86" t="s">
        <v>46</v>
      </c>
      <c r="P85" s="555"/>
      <c r="Q85" s="524"/>
      <c r="R85" s="560"/>
      <c r="S85" s="86" t="s">
        <v>46</v>
      </c>
      <c r="T85" s="555"/>
      <c r="U85" s="524"/>
      <c r="V85" s="560"/>
      <c r="W85" s="86" t="s">
        <v>46</v>
      </c>
      <c r="X85" s="555"/>
      <c r="Y85" s="524"/>
      <c r="Z85" s="560"/>
      <c r="AA85" s="86" t="s">
        <v>46</v>
      </c>
      <c r="AB85" s="149"/>
      <c r="AC85" s="64"/>
      <c r="AD85" s="127" t="s">
        <v>44</v>
      </c>
      <c r="AE85" s="389" t="s">
        <v>45</v>
      </c>
      <c r="AF85" s="389"/>
      <c r="AG85" s="389"/>
      <c r="AH85" s="389"/>
      <c r="AI85" s="126"/>
      <c r="AJ85" s="125"/>
      <c r="AK85" s="123"/>
    </row>
    <row r="86" spans="1:38" ht="18" customHeight="1" thickBot="1" x14ac:dyDescent="0.25">
      <c r="A86" s="87" t="s">
        <v>81</v>
      </c>
      <c r="B86" s="94" t="s">
        <v>82</v>
      </c>
      <c r="C86" s="557"/>
      <c r="D86" s="557"/>
      <c r="E86" s="557"/>
      <c r="F86" s="557"/>
      <c r="G86" s="557"/>
      <c r="H86" s="557"/>
      <c r="I86" s="557"/>
      <c r="J86" s="557"/>
      <c r="K86" s="557"/>
      <c r="L86" s="586"/>
      <c r="M86" s="586"/>
      <c r="N86" s="586"/>
      <c r="O86" s="586"/>
      <c r="P86" s="586"/>
      <c r="Q86" s="586"/>
      <c r="R86" s="586"/>
      <c r="S86" s="586"/>
      <c r="T86" s="586"/>
      <c r="U86" s="586"/>
      <c r="V86" s="586"/>
      <c r="W86" s="586"/>
      <c r="X86" s="586"/>
      <c r="Y86" s="586"/>
      <c r="Z86" s="586"/>
      <c r="AA86" s="587"/>
      <c r="AB86" s="149"/>
      <c r="AC86" s="64"/>
      <c r="AD86" s="126"/>
      <c r="AE86" s="127" t="s">
        <v>47</v>
      </c>
      <c r="AF86" s="127" t="s">
        <v>48</v>
      </c>
      <c r="AG86" s="127" t="s">
        <v>49</v>
      </c>
      <c r="AH86" s="127" t="s">
        <v>50</v>
      </c>
      <c r="AI86" s="126"/>
      <c r="AJ86" s="125"/>
      <c r="AK86" s="123"/>
    </row>
    <row r="87" spans="1:38" ht="18" customHeight="1" x14ac:dyDescent="0.2">
      <c r="A87" s="13" t="s">
        <v>53</v>
      </c>
      <c r="B87" s="584" t="s">
        <v>83</v>
      </c>
      <c r="C87" s="585"/>
      <c r="D87" s="218"/>
      <c r="E87" s="257">
        <v>2</v>
      </c>
      <c r="F87" s="258">
        <v>2</v>
      </c>
      <c r="G87" s="292">
        <f t="shared" ref="G87:G95" si="4">SUM(H87:K87)</f>
        <v>16</v>
      </c>
      <c r="H87" s="269">
        <f>L87</f>
        <v>8</v>
      </c>
      <c r="I87" s="269"/>
      <c r="J87" s="269"/>
      <c r="K87" s="270">
        <f>O87</f>
        <v>8</v>
      </c>
      <c r="L87" s="271">
        <v>8</v>
      </c>
      <c r="M87" s="269"/>
      <c r="N87" s="269"/>
      <c r="O87" s="270">
        <v>8</v>
      </c>
      <c r="P87" s="271"/>
      <c r="Q87" s="269"/>
      <c r="R87" s="269"/>
      <c r="S87" s="270"/>
      <c r="T87" s="271"/>
      <c r="U87" s="272"/>
      <c r="V87" s="272"/>
      <c r="W87" s="273"/>
      <c r="X87" s="274"/>
      <c r="Y87" s="272"/>
      <c r="Z87" s="272"/>
      <c r="AA87" s="273"/>
      <c r="AB87" s="149"/>
      <c r="AC87" s="64"/>
      <c r="AD87" s="128">
        <v>2</v>
      </c>
      <c r="AE87" s="129">
        <v>2</v>
      </c>
      <c r="AF87" s="130"/>
      <c r="AG87" s="130"/>
      <c r="AH87" s="126"/>
      <c r="AI87" s="126">
        <v>2</v>
      </c>
      <c r="AJ87" s="125"/>
      <c r="AK87" s="124">
        <v>0</v>
      </c>
    </row>
    <row r="88" spans="1:38" ht="18" customHeight="1" x14ac:dyDescent="0.2">
      <c r="A88" s="19" t="s">
        <v>55</v>
      </c>
      <c r="B88" s="582" t="s">
        <v>121</v>
      </c>
      <c r="C88" s="583"/>
      <c r="D88" s="220"/>
      <c r="E88" s="259">
        <v>2</v>
      </c>
      <c r="F88" s="260">
        <v>2</v>
      </c>
      <c r="G88" s="268">
        <f t="shared" si="4"/>
        <v>16</v>
      </c>
      <c r="H88" s="231">
        <f>L88</f>
        <v>8</v>
      </c>
      <c r="I88" s="231"/>
      <c r="J88" s="231">
        <f>N88</f>
        <v>8</v>
      </c>
      <c r="K88" s="275"/>
      <c r="L88" s="230">
        <v>8</v>
      </c>
      <c r="M88" s="231"/>
      <c r="N88" s="231">
        <v>8</v>
      </c>
      <c r="O88" s="275"/>
      <c r="P88" s="230"/>
      <c r="Q88" s="231"/>
      <c r="R88" s="231"/>
      <c r="S88" s="275"/>
      <c r="T88" s="230"/>
      <c r="U88" s="276"/>
      <c r="V88" s="276"/>
      <c r="W88" s="277"/>
      <c r="X88" s="278"/>
      <c r="Y88" s="276"/>
      <c r="Z88" s="276"/>
      <c r="AA88" s="277"/>
      <c r="AB88" s="149"/>
      <c r="AC88" s="64"/>
      <c r="AD88" s="128">
        <v>2</v>
      </c>
      <c r="AE88" s="129">
        <v>2</v>
      </c>
      <c r="AF88" s="130"/>
      <c r="AG88" s="130"/>
      <c r="AH88" s="126"/>
      <c r="AI88" s="126">
        <v>2</v>
      </c>
      <c r="AJ88" s="125"/>
      <c r="AK88" s="124">
        <v>0</v>
      </c>
    </row>
    <row r="89" spans="1:38" ht="18" customHeight="1" x14ac:dyDescent="0.2">
      <c r="A89" s="19" t="s">
        <v>57</v>
      </c>
      <c r="B89" s="582" t="s">
        <v>84</v>
      </c>
      <c r="C89" s="583"/>
      <c r="D89" s="261">
        <v>1</v>
      </c>
      <c r="E89" s="262">
        <v>1</v>
      </c>
      <c r="F89" s="263">
        <v>4</v>
      </c>
      <c r="G89" s="268">
        <f t="shared" si="4"/>
        <v>32</v>
      </c>
      <c r="H89" s="243">
        <f>P89</f>
        <v>16</v>
      </c>
      <c r="I89" s="243"/>
      <c r="J89" s="243"/>
      <c r="K89" s="241">
        <f>S89</f>
        <v>16</v>
      </c>
      <c r="L89" s="242"/>
      <c r="M89" s="243"/>
      <c r="N89" s="243"/>
      <c r="O89" s="241"/>
      <c r="P89" s="378">
        <v>16</v>
      </c>
      <c r="Q89" s="243"/>
      <c r="R89" s="243"/>
      <c r="S89" s="241">
        <v>16</v>
      </c>
      <c r="T89" s="242"/>
      <c r="U89" s="279"/>
      <c r="V89" s="279"/>
      <c r="W89" s="280"/>
      <c r="X89" s="281"/>
      <c r="Y89" s="279"/>
      <c r="Z89" s="279"/>
      <c r="AA89" s="280"/>
      <c r="AB89" s="149"/>
      <c r="AC89" s="64"/>
      <c r="AD89" s="128">
        <v>4</v>
      </c>
      <c r="AE89" s="131"/>
      <c r="AF89" s="129">
        <v>4</v>
      </c>
      <c r="AG89" s="130"/>
      <c r="AH89" s="126"/>
      <c r="AI89" s="126">
        <v>4</v>
      </c>
      <c r="AJ89" s="125"/>
      <c r="AK89" s="124">
        <v>0</v>
      </c>
    </row>
    <row r="90" spans="1:38" ht="18" customHeight="1" x14ac:dyDescent="0.2">
      <c r="A90" s="19" t="s">
        <v>58</v>
      </c>
      <c r="B90" s="582" t="s">
        <v>85</v>
      </c>
      <c r="C90" s="583"/>
      <c r="D90" s="261">
        <v>1</v>
      </c>
      <c r="E90" s="262">
        <v>1</v>
      </c>
      <c r="F90" s="263">
        <v>3</v>
      </c>
      <c r="G90" s="268">
        <f t="shared" si="4"/>
        <v>16</v>
      </c>
      <c r="H90" s="243">
        <f>P90</f>
        <v>8</v>
      </c>
      <c r="I90" s="243">
        <f>Q90</f>
        <v>8</v>
      </c>
      <c r="J90" s="243"/>
      <c r="K90" s="241"/>
      <c r="L90" s="242"/>
      <c r="M90" s="243"/>
      <c r="N90" s="243"/>
      <c r="O90" s="241"/>
      <c r="P90" s="378">
        <v>8</v>
      </c>
      <c r="Q90" s="243">
        <v>8</v>
      </c>
      <c r="R90" s="243"/>
      <c r="S90" s="241"/>
      <c r="T90" s="242"/>
      <c r="U90" s="279"/>
      <c r="V90" s="279"/>
      <c r="W90" s="280"/>
      <c r="X90" s="281"/>
      <c r="Y90" s="279"/>
      <c r="Z90" s="279"/>
      <c r="AA90" s="280"/>
      <c r="AB90" s="149"/>
      <c r="AC90" s="64"/>
      <c r="AD90" s="128">
        <v>3</v>
      </c>
      <c r="AE90" s="131"/>
      <c r="AF90" s="129">
        <v>3</v>
      </c>
      <c r="AG90" s="130"/>
      <c r="AH90" s="126"/>
      <c r="AI90" s="126">
        <v>3</v>
      </c>
      <c r="AJ90" s="125"/>
      <c r="AK90" s="124">
        <v>0</v>
      </c>
    </row>
    <row r="91" spans="1:38" ht="18" customHeight="1" x14ac:dyDescent="0.2">
      <c r="A91" s="19" t="s">
        <v>60</v>
      </c>
      <c r="B91" s="582" t="s">
        <v>86</v>
      </c>
      <c r="C91" s="583"/>
      <c r="D91" s="261"/>
      <c r="E91" s="262">
        <v>2</v>
      </c>
      <c r="F91" s="263">
        <v>2</v>
      </c>
      <c r="G91" s="268">
        <f t="shared" si="4"/>
        <v>16</v>
      </c>
      <c r="H91" s="243">
        <f>L91</f>
        <v>8</v>
      </c>
      <c r="I91" s="243"/>
      <c r="J91" s="243"/>
      <c r="K91" s="241">
        <f>O91</f>
        <v>8</v>
      </c>
      <c r="L91" s="242">
        <v>8</v>
      </c>
      <c r="M91" s="243"/>
      <c r="N91" s="243"/>
      <c r="O91" s="241">
        <v>8</v>
      </c>
      <c r="P91" s="242"/>
      <c r="Q91" s="252"/>
      <c r="R91" s="243"/>
      <c r="S91" s="241"/>
      <c r="T91" s="282"/>
      <c r="U91" s="283"/>
      <c r="V91" s="283"/>
      <c r="W91" s="284"/>
      <c r="X91" s="285"/>
      <c r="Y91" s="283"/>
      <c r="Z91" s="283"/>
      <c r="AA91" s="284"/>
      <c r="AB91" s="149"/>
      <c r="AC91" s="64"/>
      <c r="AD91" s="128">
        <v>2</v>
      </c>
      <c r="AE91" s="129">
        <v>2</v>
      </c>
      <c r="AF91" s="130"/>
      <c r="AG91" s="130"/>
      <c r="AH91" s="126"/>
      <c r="AI91" s="126">
        <v>2</v>
      </c>
      <c r="AJ91" s="125"/>
      <c r="AK91" s="124">
        <v>0</v>
      </c>
    </row>
    <row r="92" spans="1:38" ht="18" customHeight="1" x14ac:dyDescent="0.2">
      <c r="A92" s="19" t="s">
        <v>61</v>
      </c>
      <c r="B92" s="582" t="s">
        <v>87</v>
      </c>
      <c r="C92" s="583"/>
      <c r="D92" s="261"/>
      <c r="E92" s="262">
        <v>2</v>
      </c>
      <c r="F92" s="263">
        <v>3</v>
      </c>
      <c r="G92" s="268">
        <f t="shared" si="4"/>
        <v>32</v>
      </c>
      <c r="H92" s="243">
        <f>L92</f>
        <v>16</v>
      </c>
      <c r="I92" s="243"/>
      <c r="J92" s="243">
        <f>N92</f>
        <v>16</v>
      </c>
      <c r="K92" s="241"/>
      <c r="L92" s="242">
        <v>16</v>
      </c>
      <c r="M92" s="243"/>
      <c r="N92" s="243">
        <v>16</v>
      </c>
      <c r="O92" s="241"/>
      <c r="P92" s="242"/>
      <c r="Q92" s="252"/>
      <c r="R92" s="243"/>
      <c r="S92" s="241"/>
      <c r="T92" s="282"/>
      <c r="U92" s="283"/>
      <c r="V92" s="283"/>
      <c r="W92" s="284"/>
      <c r="X92" s="281"/>
      <c r="Y92" s="279"/>
      <c r="Z92" s="279"/>
      <c r="AA92" s="280"/>
      <c r="AB92" s="149"/>
      <c r="AC92" s="64"/>
      <c r="AD92" s="128">
        <v>3</v>
      </c>
      <c r="AE92" s="129">
        <v>3</v>
      </c>
      <c r="AF92" s="130"/>
      <c r="AG92" s="130"/>
      <c r="AH92" s="126"/>
      <c r="AI92" s="126">
        <v>3</v>
      </c>
      <c r="AJ92" s="125"/>
      <c r="AK92" s="124">
        <v>0</v>
      </c>
    </row>
    <row r="93" spans="1:38" ht="29.25" customHeight="1" x14ac:dyDescent="0.2">
      <c r="A93" s="19" t="s">
        <v>88</v>
      </c>
      <c r="B93" s="582" t="s">
        <v>89</v>
      </c>
      <c r="C93" s="583"/>
      <c r="D93" s="264"/>
      <c r="E93" s="262">
        <v>2</v>
      </c>
      <c r="F93" s="263">
        <v>4</v>
      </c>
      <c r="G93" s="268">
        <f t="shared" si="4"/>
        <v>24</v>
      </c>
      <c r="H93" s="286">
        <f>P93</f>
        <v>8</v>
      </c>
      <c r="I93" s="286"/>
      <c r="J93" s="286"/>
      <c r="K93" s="287">
        <f>S93</f>
        <v>16</v>
      </c>
      <c r="L93" s="282"/>
      <c r="M93" s="286"/>
      <c r="N93" s="286"/>
      <c r="O93" s="287"/>
      <c r="P93" s="282">
        <v>8</v>
      </c>
      <c r="Q93" s="288"/>
      <c r="R93" s="286"/>
      <c r="S93" s="287">
        <v>16</v>
      </c>
      <c r="T93" s="282"/>
      <c r="U93" s="283"/>
      <c r="V93" s="283"/>
      <c r="W93" s="284"/>
      <c r="X93" s="281"/>
      <c r="Y93" s="279"/>
      <c r="Z93" s="279"/>
      <c r="AA93" s="280"/>
      <c r="AB93" s="149"/>
      <c r="AC93" s="64"/>
      <c r="AD93" s="128">
        <v>4</v>
      </c>
      <c r="AE93" s="131"/>
      <c r="AF93" s="129">
        <v>4</v>
      </c>
      <c r="AG93" s="130"/>
      <c r="AH93" s="126"/>
      <c r="AI93" s="126">
        <v>4</v>
      </c>
      <c r="AJ93" s="125"/>
      <c r="AK93" s="124">
        <v>0</v>
      </c>
    </row>
    <row r="94" spans="1:38" ht="24.75" customHeight="1" x14ac:dyDescent="0.2">
      <c r="A94" s="19" t="s">
        <v>90</v>
      </c>
      <c r="B94" s="582" t="s">
        <v>91</v>
      </c>
      <c r="C94" s="583"/>
      <c r="D94" s="264"/>
      <c r="E94" s="262">
        <v>1</v>
      </c>
      <c r="F94" s="263">
        <v>2</v>
      </c>
      <c r="G94" s="268">
        <f t="shared" si="4"/>
        <v>16</v>
      </c>
      <c r="H94" s="286">
        <f>P94</f>
        <v>16</v>
      </c>
      <c r="I94" s="286"/>
      <c r="J94" s="286"/>
      <c r="K94" s="287"/>
      <c r="L94" s="282"/>
      <c r="M94" s="286"/>
      <c r="N94" s="286"/>
      <c r="O94" s="287"/>
      <c r="P94" s="282">
        <v>16</v>
      </c>
      <c r="Q94" s="288"/>
      <c r="R94" s="286"/>
      <c r="S94" s="287"/>
      <c r="T94" s="282"/>
      <c r="U94" s="283"/>
      <c r="V94" s="283"/>
      <c r="W94" s="284"/>
      <c r="X94" s="281"/>
      <c r="Y94" s="279"/>
      <c r="Z94" s="279"/>
      <c r="AA94" s="280"/>
      <c r="AB94" s="149"/>
      <c r="AC94" s="64"/>
      <c r="AD94" s="128">
        <v>2</v>
      </c>
      <c r="AE94" s="131"/>
      <c r="AF94" s="129">
        <v>2</v>
      </c>
      <c r="AG94" s="130"/>
      <c r="AH94" s="126"/>
      <c r="AI94" s="126">
        <v>2</v>
      </c>
      <c r="AJ94" s="125"/>
      <c r="AK94" s="124">
        <v>0</v>
      </c>
    </row>
    <row r="95" spans="1:38" ht="21" customHeight="1" thickBot="1" x14ac:dyDescent="0.25">
      <c r="A95" s="105" t="s">
        <v>92</v>
      </c>
      <c r="B95" s="591" t="s">
        <v>93</v>
      </c>
      <c r="C95" s="592"/>
      <c r="D95" s="265"/>
      <c r="E95" s="266">
        <v>2</v>
      </c>
      <c r="F95" s="267">
        <v>3</v>
      </c>
      <c r="G95" s="346">
        <f t="shared" si="4"/>
        <v>32</v>
      </c>
      <c r="H95" s="347">
        <f>T95</f>
        <v>16</v>
      </c>
      <c r="I95" s="347"/>
      <c r="J95" s="347"/>
      <c r="K95" s="348">
        <f>W95</f>
        <v>16</v>
      </c>
      <c r="L95" s="349"/>
      <c r="M95" s="347"/>
      <c r="N95" s="347"/>
      <c r="O95" s="348"/>
      <c r="P95" s="350"/>
      <c r="Q95" s="347"/>
      <c r="R95" s="347"/>
      <c r="S95" s="348"/>
      <c r="T95" s="350">
        <v>16</v>
      </c>
      <c r="U95" s="351"/>
      <c r="V95" s="351"/>
      <c r="W95" s="352">
        <v>16</v>
      </c>
      <c r="X95" s="353"/>
      <c r="Y95" s="351"/>
      <c r="Z95" s="351"/>
      <c r="AA95" s="352"/>
      <c r="AB95" s="149"/>
      <c r="AC95" s="64"/>
      <c r="AD95" s="128">
        <v>3</v>
      </c>
      <c r="AE95" s="131"/>
      <c r="AF95" s="130"/>
      <c r="AG95" s="129">
        <v>3</v>
      </c>
      <c r="AH95" s="126"/>
      <c r="AI95" s="126">
        <v>3</v>
      </c>
      <c r="AJ95" s="125"/>
      <c r="AK95" s="124">
        <v>0</v>
      </c>
      <c r="AL95" s="74"/>
    </row>
    <row r="96" spans="1:38" ht="18" customHeight="1" thickTop="1" x14ac:dyDescent="0.2">
      <c r="A96" s="95"/>
      <c r="B96" s="396" t="s">
        <v>63</v>
      </c>
      <c r="C96" s="397"/>
      <c r="D96" s="507">
        <f t="shared" ref="D96:AA96" si="5">SUM(D87:D95)</f>
        <v>2</v>
      </c>
      <c r="E96" s="509">
        <f t="shared" si="5"/>
        <v>15</v>
      </c>
      <c r="F96" s="510">
        <f t="shared" si="5"/>
        <v>25</v>
      </c>
      <c r="G96" s="481">
        <f t="shared" si="5"/>
        <v>200</v>
      </c>
      <c r="H96" s="394">
        <f t="shared" si="5"/>
        <v>104</v>
      </c>
      <c r="I96" s="394">
        <f t="shared" si="5"/>
        <v>8</v>
      </c>
      <c r="J96" s="394">
        <f t="shared" si="5"/>
        <v>24</v>
      </c>
      <c r="K96" s="484">
        <f t="shared" si="5"/>
        <v>64</v>
      </c>
      <c r="L96" s="329">
        <f t="shared" si="5"/>
        <v>40</v>
      </c>
      <c r="M96" s="330">
        <f t="shared" si="5"/>
        <v>0</v>
      </c>
      <c r="N96" s="330">
        <f t="shared" si="5"/>
        <v>24</v>
      </c>
      <c r="O96" s="331">
        <f t="shared" si="5"/>
        <v>16</v>
      </c>
      <c r="P96" s="329">
        <f t="shared" si="5"/>
        <v>48</v>
      </c>
      <c r="Q96" s="330">
        <f t="shared" si="5"/>
        <v>8</v>
      </c>
      <c r="R96" s="330">
        <f t="shared" si="5"/>
        <v>0</v>
      </c>
      <c r="S96" s="332">
        <f t="shared" si="5"/>
        <v>32</v>
      </c>
      <c r="T96" s="333">
        <f t="shared" si="5"/>
        <v>16</v>
      </c>
      <c r="U96" s="330">
        <f t="shared" si="5"/>
        <v>0</v>
      </c>
      <c r="V96" s="330">
        <f t="shared" si="5"/>
        <v>0</v>
      </c>
      <c r="W96" s="331">
        <f t="shared" si="5"/>
        <v>16</v>
      </c>
      <c r="X96" s="329">
        <f t="shared" si="5"/>
        <v>0</v>
      </c>
      <c r="Y96" s="330">
        <f t="shared" si="5"/>
        <v>0</v>
      </c>
      <c r="Z96" s="330">
        <f t="shared" si="5"/>
        <v>0</v>
      </c>
      <c r="AA96" s="332">
        <f t="shared" si="5"/>
        <v>0</v>
      </c>
      <c r="AB96" s="149"/>
      <c r="AC96" s="64"/>
      <c r="AD96" s="65"/>
      <c r="AE96" s="65"/>
      <c r="AF96" s="65"/>
      <c r="AG96" s="65"/>
      <c r="AH96" s="65"/>
      <c r="AI96" s="65"/>
      <c r="AJ96" s="64"/>
      <c r="AK96" s="74"/>
      <c r="AL96" s="74"/>
    </row>
    <row r="97" spans="1:38" ht="18" customHeight="1" thickBot="1" x14ac:dyDescent="0.25">
      <c r="A97" s="96"/>
      <c r="B97" s="398"/>
      <c r="C97" s="399"/>
      <c r="D97" s="508"/>
      <c r="E97" s="395"/>
      <c r="F97" s="485"/>
      <c r="G97" s="482"/>
      <c r="H97" s="395"/>
      <c r="I97" s="395"/>
      <c r="J97" s="395"/>
      <c r="K97" s="485"/>
      <c r="L97" s="511">
        <f>SUM(L96:O96)</f>
        <v>80</v>
      </c>
      <c r="M97" s="512"/>
      <c r="N97" s="512"/>
      <c r="O97" s="513"/>
      <c r="P97" s="511">
        <f>SUM(P96:S96)</f>
        <v>88</v>
      </c>
      <c r="Q97" s="512"/>
      <c r="R97" s="512"/>
      <c r="S97" s="513"/>
      <c r="T97" s="511">
        <f>SUM(T96:W96)</f>
        <v>32</v>
      </c>
      <c r="U97" s="512"/>
      <c r="V97" s="512"/>
      <c r="W97" s="513"/>
      <c r="X97" s="511">
        <f>SUM(X96:AA96)</f>
        <v>0</v>
      </c>
      <c r="Y97" s="512"/>
      <c r="Z97" s="512"/>
      <c r="AA97" s="513"/>
      <c r="AB97" s="149"/>
      <c r="AC97" s="64"/>
      <c r="AD97" s="65"/>
      <c r="AE97" s="217">
        <f>SUM(AE87:AE95)</f>
        <v>9</v>
      </c>
      <c r="AF97" s="217">
        <f t="shared" ref="AF97:AG97" si="6">SUM(AF87:AF95)</f>
        <v>13</v>
      </c>
      <c r="AG97" s="217">
        <f t="shared" si="6"/>
        <v>3</v>
      </c>
      <c r="AH97" s="65"/>
      <c r="AI97" s="65"/>
      <c r="AJ97" s="64"/>
      <c r="AK97" s="74"/>
      <c r="AL97" s="74"/>
    </row>
    <row r="98" spans="1:38" ht="18" customHeight="1" x14ac:dyDescent="0.2">
      <c r="A98" s="471" t="s">
        <v>94</v>
      </c>
      <c r="B98" s="472"/>
      <c r="C98" s="473"/>
      <c r="D98" s="548" t="s">
        <v>34</v>
      </c>
      <c r="E98" s="573" t="s">
        <v>35</v>
      </c>
      <c r="F98" s="451" t="s">
        <v>10</v>
      </c>
      <c r="G98" s="575" t="s">
        <v>28</v>
      </c>
      <c r="H98" s="497" t="s">
        <v>36</v>
      </c>
      <c r="I98" s="497" t="s">
        <v>37</v>
      </c>
      <c r="J98" s="497" t="s">
        <v>38</v>
      </c>
      <c r="K98" s="525" t="s">
        <v>39</v>
      </c>
      <c r="L98" s="409" t="s">
        <v>30</v>
      </c>
      <c r="M98" s="410"/>
      <c r="N98" s="410"/>
      <c r="O98" s="417"/>
      <c r="P98" s="409" t="s">
        <v>31</v>
      </c>
      <c r="Q98" s="410"/>
      <c r="R98" s="410"/>
      <c r="S98" s="417"/>
      <c r="T98" s="409" t="s">
        <v>32</v>
      </c>
      <c r="U98" s="410"/>
      <c r="V98" s="410"/>
      <c r="W98" s="417"/>
      <c r="X98" s="409" t="s">
        <v>33</v>
      </c>
      <c r="Y98" s="410"/>
      <c r="Z98" s="410"/>
      <c r="AA98" s="417"/>
      <c r="AB98" s="149"/>
      <c r="AC98" s="64"/>
      <c r="AD98" s="65"/>
      <c r="AE98" s="65"/>
      <c r="AF98" s="65"/>
      <c r="AG98" s="65"/>
      <c r="AH98" s="65"/>
      <c r="AI98" s="65"/>
      <c r="AJ98" s="64"/>
      <c r="AK98" s="74"/>
      <c r="AL98" s="74"/>
    </row>
    <row r="99" spans="1:38" ht="18" customHeight="1" x14ac:dyDescent="0.2">
      <c r="A99" s="471"/>
      <c r="B99" s="472"/>
      <c r="C99" s="473"/>
      <c r="D99" s="549"/>
      <c r="E99" s="574"/>
      <c r="F99" s="452"/>
      <c r="G99" s="570"/>
      <c r="H99" s="498"/>
      <c r="I99" s="498"/>
      <c r="J99" s="498"/>
      <c r="K99" s="526"/>
      <c r="L99" s="504" t="s">
        <v>36</v>
      </c>
      <c r="M99" s="505" t="s">
        <v>37</v>
      </c>
      <c r="N99" s="515" t="s">
        <v>38</v>
      </c>
      <c r="O99" s="24" t="s">
        <v>43</v>
      </c>
      <c r="P99" s="504" t="s">
        <v>36</v>
      </c>
      <c r="Q99" s="505" t="s">
        <v>37</v>
      </c>
      <c r="R99" s="515" t="s">
        <v>38</v>
      </c>
      <c r="S99" s="24" t="s">
        <v>43</v>
      </c>
      <c r="T99" s="504" t="s">
        <v>36</v>
      </c>
      <c r="U99" s="505" t="s">
        <v>37</v>
      </c>
      <c r="V99" s="515" t="s">
        <v>38</v>
      </c>
      <c r="W99" s="24" t="s">
        <v>43</v>
      </c>
      <c r="X99" s="504" t="s">
        <v>36</v>
      </c>
      <c r="Y99" s="505" t="s">
        <v>37</v>
      </c>
      <c r="Z99" s="515" t="s">
        <v>38</v>
      </c>
      <c r="AA99" s="24" t="s">
        <v>43</v>
      </c>
      <c r="AB99" s="149"/>
      <c r="AC99" s="64"/>
      <c r="AD99" s="65"/>
      <c r="AE99" s="65"/>
      <c r="AF99" s="65"/>
      <c r="AG99" s="65"/>
      <c r="AH99" s="65"/>
      <c r="AI99" s="65"/>
      <c r="AJ99" s="64"/>
      <c r="AK99" s="74"/>
      <c r="AL99" s="74"/>
    </row>
    <row r="100" spans="1:38" ht="18" customHeight="1" thickBot="1" x14ac:dyDescent="0.25">
      <c r="A100" s="471"/>
      <c r="B100" s="472"/>
      <c r="C100" s="473"/>
      <c r="D100" s="550"/>
      <c r="E100" s="516"/>
      <c r="F100" s="453"/>
      <c r="G100" s="571"/>
      <c r="H100" s="499"/>
      <c r="I100" s="499"/>
      <c r="J100" s="499"/>
      <c r="K100" s="527"/>
      <c r="L100" s="514"/>
      <c r="M100" s="499"/>
      <c r="N100" s="516"/>
      <c r="O100" s="86" t="s">
        <v>46</v>
      </c>
      <c r="P100" s="514"/>
      <c r="Q100" s="499"/>
      <c r="R100" s="516"/>
      <c r="S100" s="86" t="s">
        <v>46</v>
      </c>
      <c r="T100" s="514"/>
      <c r="U100" s="499"/>
      <c r="V100" s="516"/>
      <c r="W100" s="86" t="s">
        <v>46</v>
      </c>
      <c r="X100" s="514"/>
      <c r="Y100" s="499"/>
      <c r="Z100" s="516"/>
      <c r="AA100" s="86" t="s">
        <v>46</v>
      </c>
      <c r="AB100" s="149"/>
      <c r="AC100" s="64"/>
      <c r="AD100" s="65"/>
      <c r="AE100" s="65"/>
      <c r="AF100" s="65"/>
      <c r="AG100" s="65"/>
      <c r="AH100" s="65"/>
      <c r="AI100" s="65"/>
      <c r="AJ100" s="64"/>
      <c r="AK100" s="74"/>
      <c r="AL100" s="74"/>
    </row>
    <row r="101" spans="1:38" ht="18" customHeight="1" x14ac:dyDescent="0.2">
      <c r="A101" s="471"/>
      <c r="B101" s="472"/>
      <c r="C101" s="473"/>
      <c r="D101" s="437">
        <f>SUM(D54,D96)</f>
        <v>3</v>
      </c>
      <c r="E101" s="437">
        <f t="shared" ref="E101:F101" si="7">SUM(E54,E96)</f>
        <v>23</v>
      </c>
      <c r="F101" s="521">
        <f t="shared" si="7"/>
        <v>38</v>
      </c>
      <c r="G101" s="495">
        <f>SUM(G54,G96)</f>
        <v>324</v>
      </c>
      <c r="H101" s="495">
        <f t="shared" ref="H101:K101" si="8">SUM(H54,H96)</f>
        <v>186</v>
      </c>
      <c r="I101" s="495">
        <f t="shared" si="8"/>
        <v>42</v>
      </c>
      <c r="J101" s="495">
        <f t="shared" si="8"/>
        <v>24</v>
      </c>
      <c r="K101" s="495">
        <f t="shared" si="8"/>
        <v>72</v>
      </c>
      <c r="L101" s="212">
        <f>SUM(L54,L96)</f>
        <v>112</v>
      </c>
      <c r="M101" s="212">
        <f t="shared" ref="M101:O101" si="9">SUM(M54,M96)</f>
        <v>34</v>
      </c>
      <c r="N101" s="212">
        <f t="shared" si="9"/>
        <v>24</v>
      </c>
      <c r="O101" s="212">
        <f t="shared" si="9"/>
        <v>24</v>
      </c>
      <c r="P101" s="212">
        <f>SUM(P54,P96)</f>
        <v>58</v>
      </c>
      <c r="Q101" s="212">
        <f t="shared" ref="Q101:S101" si="10">SUM(Q54,Q96)</f>
        <v>8</v>
      </c>
      <c r="R101" s="212">
        <f t="shared" si="10"/>
        <v>0</v>
      </c>
      <c r="S101" s="212">
        <f t="shared" si="10"/>
        <v>32</v>
      </c>
      <c r="T101" s="212">
        <f>SUM(T54,T96)</f>
        <v>16</v>
      </c>
      <c r="U101" s="212">
        <f t="shared" ref="U101:W101" si="11">SUM(U54,U96)</f>
        <v>0</v>
      </c>
      <c r="V101" s="212">
        <f t="shared" si="11"/>
        <v>0</v>
      </c>
      <c r="W101" s="212">
        <f t="shared" si="11"/>
        <v>16</v>
      </c>
      <c r="X101" s="212">
        <f>SUM(X54,X96)</f>
        <v>0</v>
      </c>
      <c r="Y101" s="212">
        <f t="shared" ref="Y101:AA101" si="12">SUM(Y54,Y96)</f>
        <v>0</v>
      </c>
      <c r="Z101" s="212">
        <f t="shared" si="12"/>
        <v>0</v>
      </c>
      <c r="AA101" s="361">
        <f t="shared" si="12"/>
        <v>0</v>
      </c>
      <c r="AB101" s="149"/>
      <c r="AC101" s="64"/>
      <c r="AD101" s="65"/>
      <c r="AE101" s="65"/>
      <c r="AF101" s="65"/>
      <c r="AG101" s="65"/>
      <c r="AH101" s="65"/>
      <c r="AI101" s="65"/>
      <c r="AJ101" s="64"/>
      <c r="AK101" s="74"/>
      <c r="AL101" s="90" t="s">
        <v>65</v>
      </c>
    </row>
    <row r="102" spans="1:38" ht="18" customHeight="1" thickBot="1" x14ac:dyDescent="0.25">
      <c r="A102" s="471"/>
      <c r="B102" s="472"/>
      <c r="C102" s="473"/>
      <c r="D102" s="438"/>
      <c r="E102" s="438"/>
      <c r="F102" s="522"/>
      <c r="G102" s="496"/>
      <c r="H102" s="496"/>
      <c r="I102" s="496"/>
      <c r="J102" s="496"/>
      <c r="K102" s="496"/>
      <c r="L102" s="492">
        <f>SUM(L101:O101)</f>
        <v>194</v>
      </c>
      <c r="M102" s="493"/>
      <c r="N102" s="493"/>
      <c r="O102" s="494"/>
      <c r="P102" s="492">
        <f>SUM(P101:S101)</f>
        <v>98</v>
      </c>
      <c r="Q102" s="493"/>
      <c r="R102" s="493"/>
      <c r="S102" s="494"/>
      <c r="T102" s="492">
        <f>SUM(T101:W101)</f>
        <v>32</v>
      </c>
      <c r="U102" s="493"/>
      <c r="V102" s="493"/>
      <c r="W102" s="494"/>
      <c r="X102" s="492">
        <f>SUM(X101:AA101)</f>
        <v>0</v>
      </c>
      <c r="Y102" s="493"/>
      <c r="Z102" s="493"/>
      <c r="AA102" s="494"/>
      <c r="AB102" s="149"/>
      <c r="AC102" s="64"/>
      <c r="AD102" s="65"/>
      <c r="AE102" s="65"/>
      <c r="AF102" s="65"/>
      <c r="AG102" s="65"/>
      <c r="AH102" s="65"/>
      <c r="AI102" s="65"/>
      <c r="AJ102" s="64"/>
      <c r="AK102" s="74"/>
      <c r="AL102" s="90">
        <f>SUM(L102:AA102)</f>
        <v>324</v>
      </c>
    </row>
    <row r="103" spans="1:38" ht="18" customHeight="1" x14ac:dyDescent="0.2">
      <c r="A103" s="471"/>
      <c r="B103" s="472"/>
      <c r="C103" s="473"/>
      <c r="D103" s="536" t="s">
        <v>66</v>
      </c>
      <c r="E103" s="537"/>
      <c r="F103" s="538"/>
      <c r="G103" s="544" t="s">
        <v>67</v>
      </c>
      <c r="H103" s="410"/>
      <c r="I103" s="410"/>
      <c r="J103" s="410"/>
      <c r="K103" s="417"/>
      <c r="L103" s="517">
        <f>0+L56</f>
        <v>1</v>
      </c>
      <c r="M103" s="518"/>
      <c r="N103" s="518"/>
      <c r="O103" s="519"/>
      <c r="P103" s="517">
        <f>2+P56</f>
        <v>2</v>
      </c>
      <c r="Q103" s="518"/>
      <c r="R103" s="518"/>
      <c r="S103" s="519"/>
      <c r="T103" s="517">
        <f>0+T56</f>
        <v>0</v>
      </c>
      <c r="U103" s="518"/>
      <c r="V103" s="518"/>
      <c r="W103" s="519"/>
      <c r="X103" s="576">
        <v>0</v>
      </c>
      <c r="Y103" s="577"/>
      <c r="Z103" s="577"/>
      <c r="AA103" s="578"/>
      <c r="AB103" s="151">
        <f>SUM(L103:AA103)</f>
        <v>3</v>
      </c>
      <c r="AC103" s="64"/>
      <c r="AD103" s="65"/>
      <c r="AE103" s="65"/>
      <c r="AF103" s="65"/>
      <c r="AG103" s="65"/>
      <c r="AH103" s="65"/>
      <c r="AI103" s="65"/>
      <c r="AJ103" s="64"/>
      <c r="AK103" s="74"/>
      <c r="AL103" s="90">
        <f>SUM(L103:AA103)</f>
        <v>3</v>
      </c>
    </row>
    <row r="104" spans="1:38" ht="18" customHeight="1" x14ac:dyDescent="0.2">
      <c r="A104" s="471"/>
      <c r="B104" s="472"/>
      <c r="C104" s="473"/>
      <c r="D104" s="539"/>
      <c r="E104" s="401"/>
      <c r="F104" s="540"/>
      <c r="G104" s="551" t="s">
        <v>68</v>
      </c>
      <c r="H104" s="552"/>
      <c r="I104" s="552"/>
      <c r="J104" s="552"/>
      <c r="K104" s="553"/>
      <c r="L104" s="486">
        <f>8+L57</f>
        <v>15</v>
      </c>
      <c r="M104" s="487"/>
      <c r="N104" s="487"/>
      <c r="O104" s="488"/>
      <c r="P104" s="486">
        <f>5+P57</f>
        <v>6</v>
      </c>
      <c r="Q104" s="487"/>
      <c r="R104" s="487"/>
      <c r="S104" s="488"/>
      <c r="T104" s="486">
        <f>2+T57</f>
        <v>2</v>
      </c>
      <c r="U104" s="487"/>
      <c r="V104" s="487"/>
      <c r="W104" s="488"/>
      <c r="X104" s="489">
        <v>0</v>
      </c>
      <c r="Y104" s="490"/>
      <c r="Z104" s="490"/>
      <c r="AA104" s="491"/>
      <c r="AB104" s="151">
        <f>SUM(L104:AA104)</f>
        <v>23</v>
      </c>
      <c r="AC104" s="64"/>
      <c r="AD104" s="65"/>
      <c r="AE104" s="65"/>
      <c r="AF104" s="65"/>
      <c r="AG104" s="65"/>
      <c r="AH104" s="65"/>
      <c r="AI104" s="65"/>
      <c r="AJ104" s="64"/>
      <c r="AK104" s="74"/>
      <c r="AL104" s="90">
        <f>SUM(L104:AA104)</f>
        <v>23</v>
      </c>
    </row>
    <row r="105" spans="1:38" ht="18" customHeight="1" thickBot="1" x14ac:dyDescent="0.25">
      <c r="A105" s="471"/>
      <c r="B105" s="472"/>
      <c r="C105" s="473"/>
      <c r="D105" s="541"/>
      <c r="E105" s="542"/>
      <c r="F105" s="543"/>
      <c r="G105" s="545" t="s">
        <v>10</v>
      </c>
      <c r="H105" s="546"/>
      <c r="I105" s="546"/>
      <c r="J105" s="546"/>
      <c r="K105" s="547"/>
      <c r="L105" s="478">
        <f>9+L58</f>
        <v>21</v>
      </c>
      <c r="M105" s="479"/>
      <c r="N105" s="479"/>
      <c r="O105" s="480"/>
      <c r="P105" s="478">
        <f>13+P58</f>
        <v>14</v>
      </c>
      <c r="Q105" s="479"/>
      <c r="R105" s="479"/>
      <c r="S105" s="480"/>
      <c r="T105" s="478">
        <f>3+T58</f>
        <v>3</v>
      </c>
      <c r="U105" s="479"/>
      <c r="V105" s="479"/>
      <c r="W105" s="480"/>
      <c r="X105" s="579">
        <v>0</v>
      </c>
      <c r="Y105" s="580"/>
      <c r="Z105" s="580"/>
      <c r="AA105" s="581"/>
      <c r="AB105" s="151">
        <f>SUM(L105:AA105)</f>
        <v>38</v>
      </c>
      <c r="AC105" s="64"/>
      <c r="AD105" s="65">
        <f t="shared" ref="AD105" si="13">SUM(AD86:AD96)</f>
        <v>25</v>
      </c>
      <c r="AE105" s="65">
        <f>SUM(AE87:AE95)</f>
        <v>9</v>
      </c>
      <c r="AF105" s="150">
        <f t="shared" ref="AF105:AG105" si="14">SUM(AF87:AF95)</f>
        <v>13</v>
      </c>
      <c r="AG105" s="150">
        <f t="shared" si="14"/>
        <v>3</v>
      </c>
      <c r="AH105" s="65">
        <f>SUM(AH87:AH96)</f>
        <v>0</v>
      </c>
      <c r="AI105" s="65" t="s">
        <v>69</v>
      </c>
      <c r="AJ105" s="64"/>
      <c r="AK105" s="74"/>
      <c r="AL105" s="90">
        <f>SUM(L105:AA105)</f>
        <v>38</v>
      </c>
    </row>
    <row r="106" spans="1:38" ht="15" customHeight="1" x14ac:dyDescent="0.2">
      <c r="A106" s="2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25"/>
      <c r="P106" s="2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25"/>
      <c r="AB106" s="151">
        <f>SUM(AE106:AH106)</f>
        <v>38</v>
      </c>
      <c r="AC106" s="64"/>
      <c r="AD106" s="65">
        <f t="shared" ref="AD106:AF106" si="15">AD58+AD105</f>
        <v>38</v>
      </c>
      <c r="AE106" s="65">
        <f t="shared" si="15"/>
        <v>21</v>
      </c>
      <c r="AF106" s="65">
        <f t="shared" si="15"/>
        <v>14</v>
      </c>
      <c r="AG106" s="65">
        <f>AG58+AG105</f>
        <v>3</v>
      </c>
      <c r="AH106" s="65">
        <f>AH60+AH105</f>
        <v>0</v>
      </c>
      <c r="AI106" s="65" t="s">
        <v>70</v>
      </c>
      <c r="AJ106" s="64"/>
      <c r="AK106" s="74"/>
      <c r="AL106" s="74"/>
    </row>
    <row r="107" spans="1:38" ht="18" customHeight="1" x14ac:dyDescent="0.2">
      <c r="A107" s="92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7"/>
      <c r="P107" s="382"/>
      <c r="Q107" s="61" t="s">
        <v>145</v>
      </c>
      <c r="R107" s="83"/>
      <c r="S107" s="383"/>
      <c r="T107" s="383"/>
      <c r="U107" s="383"/>
      <c r="V107" s="383"/>
      <c r="W107" s="383"/>
      <c r="X107" s="26"/>
      <c r="Y107" s="148"/>
      <c r="Z107" s="383"/>
      <c r="AA107" s="27"/>
      <c r="AB107" s="149"/>
      <c r="AC107" s="64"/>
      <c r="AD107" s="64"/>
      <c r="AE107" s="64"/>
      <c r="AF107" s="64"/>
      <c r="AG107" s="64"/>
      <c r="AH107" s="64"/>
      <c r="AI107" s="64"/>
      <c r="AJ107" s="64"/>
      <c r="AK107" s="74"/>
      <c r="AL107" s="74"/>
    </row>
    <row r="108" spans="1:38" ht="18" customHeight="1" x14ac:dyDescent="0.2">
      <c r="A108" s="213"/>
      <c r="B108" s="214"/>
      <c r="C108" s="214"/>
      <c r="D108" s="214"/>
      <c r="E108" s="214"/>
      <c r="F108" s="214"/>
      <c r="G108" s="214"/>
      <c r="H108" s="214"/>
      <c r="I108" s="214"/>
      <c r="J108" s="214"/>
      <c r="K108" s="214"/>
      <c r="L108" s="214"/>
      <c r="M108" s="214"/>
      <c r="N108" s="214"/>
      <c r="O108" s="27"/>
      <c r="P108" s="384"/>
      <c r="Q108" s="61" t="s">
        <v>146</v>
      </c>
      <c r="AA108" s="387"/>
      <c r="AB108" s="74"/>
      <c r="AC108" s="74"/>
      <c r="AD108" s="74"/>
      <c r="AE108" s="74"/>
      <c r="AF108" s="74"/>
      <c r="AG108" s="74"/>
      <c r="AH108" s="74"/>
      <c r="AI108" s="74"/>
      <c r="AJ108" s="74"/>
      <c r="AK108" s="74"/>
      <c r="AL108" s="74"/>
    </row>
    <row r="109" spans="1:38" ht="18" customHeight="1" x14ac:dyDescent="0.2">
      <c r="A109" s="42"/>
      <c r="B109" s="214"/>
      <c r="C109" s="214"/>
      <c r="D109" s="214"/>
      <c r="E109" s="214"/>
      <c r="F109" s="214"/>
      <c r="G109" s="214"/>
      <c r="H109" s="214"/>
      <c r="I109" s="214"/>
      <c r="J109" s="214"/>
      <c r="K109" s="214"/>
      <c r="L109" s="214"/>
      <c r="M109" s="214"/>
      <c r="N109" s="214"/>
      <c r="O109" s="27"/>
      <c r="P109" s="384"/>
      <c r="Q109" s="67" t="s">
        <v>71</v>
      </c>
      <c r="R109" s="83"/>
      <c r="S109" s="385"/>
      <c r="T109" s="385"/>
      <c r="U109" s="385"/>
      <c r="V109" s="385"/>
      <c r="W109" s="385"/>
      <c r="X109" s="385"/>
      <c r="Y109" s="385"/>
      <c r="Z109" s="385"/>
      <c r="AA109" s="386"/>
      <c r="AB109" s="74"/>
      <c r="AC109" s="74"/>
      <c r="AD109" s="74"/>
      <c r="AE109" s="74"/>
      <c r="AF109" s="74"/>
      <c r="AG109" s="74"/>
      <c r="AH109" s="74"/>
      <c r="AI109" s="74"/>
      <c r="AJ109" s="74"/>
      <c r="AK109" s="74"/>
      <c r="AL109" s="74"/>
    </row>
    <row r="110" spans="1:38" ht="18" customHeight="1" x14ac:dyDescent="0.2">
      <c r="A110" s="42"/>
      <c r="B110" s="214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7"/>
      <c r="P110" s="384"/>
      <c r="Q110" s="6" t="s">
        <v>36</v>
      </c>
      <c r="R110" s="29" t="s">
        <v>72</v>
      </c>
      <c r="S110" s="385"/>
      <c r="T110" s="385"/>
      <c r="U110" s="385"/>
      <c r="V110" s="385"/>
      <c r="W110" s="385"/>
      <c r="X110" s="385"/>
      <c r="Y110" s="385"/>
      <c r="Z110" s="385"/>
      <c r="AA110" s="386"/>
      <c r="AB110" s="74"/>
      <c r="AC110" s="74"/>
      <c r="AD110" s="74"/>
      <c r="AE110" s="74"/>
      <c r="AF110" s="74"/>
      <c r="AG110" s="74"/>
      <c r="AH110" s="74"/>
      <c r="AI110" s="74"/>
      <c r="AJ110" s="74"/>
      <c r="AK110" s="74"/>
      <c r="AL110" s="74"/>
    </row>
    <row r="111" spans="1:38" ht="18" customHeight="1" x14ac:dyDescent="0.2">
      <c r="A111" s="42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7"/>
      <c r="P111" s="384"/>
      <c r="Q111" s="6" t="s">
        <v>37</v>
      </c>
      <c r="R111" s="29" t="s">
        <v>73</v>
      </c>
      <c r="S111" s="385"/>
      <c r="T111" s="385"/>
      <c r="U111" s="6"/>
      <c r="V111" s="385"/>
      <c r="W111" s="385"/>
      <c r="X111" s="385"/>
      <c r="Y111" s="385"/>
      <c r="Z111" s="385"/>
      <c r="AA111" s="386"/>
      <c r="AB111" s="74"/>
      <c r="AC111" s="74"/>
      <c r="AD111" s="74"/>
      <c r="AE111" s="74"/>
      <c r="AF111" s="74"/>
      <c r="AG111" s="74"/>
      <c r="AH111" s="74"/>
      <c r="AI111" s="74"/>
      <c r="AJ111" s="74"/>
      <c r="AK111" s="74"/>
      <c r="AL111" s="74"/>
    </row>
    <row r="112" spans="1:38" ht="18" customHeight="1" x14ac:dyDescent="0.2">
      <c r="A112" s="42"/>
      <c r="B112" s="97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7"/>
      <c r="P112" s="384"/>
      <c r="Q112" s="6" t="s">
        <v>38</v>
      </c>
      <c r="R112" s="29" t="s">
        <v>147</v>
      </c>
      <c r="S112" s="385"/>
      <c r="T112" s="385"/>
      <c r="U112" s="385"/>
      <c r="V112" s="385"/>
      <c r="W112" s="385"/>
      <c r="X112" s="385"/>
      <c r="Y112" s="385"/>
      <c r="Z112" s="385"/>
      <c r="AA112" s="386"/>
      <c r="AB112" s="74"/>
      <c r="AC112" s="74"/>
      <c r="AD112" s="74"/>
      <c r="AE112" s="74"/>
      <c r="AF112" s="74"/>
      <c r="AG112" s="74"/>
      <c r="AH112" s="74"/>
      <c r="AI112" s="74"/>
      <c r="AJ112" s="74"/>
      <c r="AK112" s="74"/>
      <c r="AL112" s="74"/>
    </row>
    <row r="113" spans="1:39" ht="18" customHeight="1" x14ac:dyDescent="0.2">
      <c r="A113" s="42"/>
      <c r="B113" s="29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7"/>
      <c r="P113" s="384"/>
      <c r="Q113" s="6" t="s">
        <v>43</v>
      </c>
      <c r="R113" s="29" t="s">
        <v>74</v>
      </c>
      <c r="S113" s="385"/>
      <c r="T113" s="385"/>
      <c r="U113" s="385"/>
      <c r="V113" s="385"/>
      <c r="W113" s="385"/>
      <c r="X113" s="385"/>
      <c r="Y113" s="385"/>
      <c r="Z113" s="385"/>
      <c r="AA113" s="386"/>
      <c r="AB113" s="74"/>
      <c r="AC113" s="74"/>
      <c r="AD113" s="74"/>
      <c r="AE113" s="74"/>
      <c r="AF113" s="74"/>
      <c r="AG113" s="74"/>
      <c r="AH113" s="74"/>
      <c r="AI113" s="74"/>
      <c r="AJ113" s="74"/>
      <c r="AK113" s="74"/>
      <c r="AL113" s="74"/>
    </row>
    <row r="114" spans="1:39" ht="18" customHeight="1" x14ac:dyDescent="0.2">
      <c r="A114" s="42"/>
      <c r="B114" s="29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7"/>
      <c r="P114" s="384"/>
      <c r="Q114" s="6" t="s">
        <v>46</v>
      </c>
      <c r="R114" s="29" t="s">
        <v>75</v>
      </c>
      <c r="S114" s="385"/>
      <c r="T114" s="385"/>
      <c r="U114" s="385"/>
      <c r="V114" s="6"/>
      <c r="W114" s="6"/>
      <c r="X114" s="6"/>
      <c r="Y114" s="6"/>
      <c r="Z114" s="385"/>
      <c r="AA114" s="386"/>
      <c r="AB114" s="74"/>
      <c r="AC114" s="74"/>
      <c r="AD114" s="74"/>
      <c r="AE114" s="74"/>
      <c r="AF114" s="74"/>
      <c r="AG114" s="74"/>
      <c r="AH114" s="74"/>
      <c r="AI114" s="74"/>
      <c r="AJ114" s="74"/>
      <c r="AK114" s="74"/>
      <c r="AL114" s="74"/>
    </row>
    <row r="115" spans="1:39" ht="18" customHeight="1" x14ac:dyDescent="0.2">
      <c r="A115" s="42"/>
      <c r="B115" s="67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7"/>
      <c r="P115" s="384"/>
      <c r="Q115" s="377"/>
      <c r="R115" s="381" t="s">
        <v>76</v>
      </c>
      <c r="S115" s="6" t="s">
        <v>77</v>
      </c>
      <c r="T115" s="385"/>
      <c r="U115" s="385"/>
      <c r="V115" s="385"/>
      <c r="W115" s="385"/>
      <c r="X115" s="385"/>
      <c r="Y115" s="385"/>
      <c r="Z115" s="385"/>
      <c r="AA115" s="386"/>
      <c r="AB115" s="74"/>
      <c r="AC115" s="74"/>
      <c r="AD115" s="74"/>
      <c r="AE115" s="74"/>
      <c r="AF115" s="74"/>
      <c r="AG115" s="74"/>
      <c r="AH115" s="74"/>
      <c r="AI115" s="74"/>
      <c r="AJ115" s="74"/>
      <c r="AK115" s="74"/>
      <c r="AL115" s="74"/>
    </row>
    <row r="116" spans="1:39" ht="18" customHeight="1" thickBot="1" x14ac:dyDescent="0.25">
      <c r="A116" s="33"/>
      <c r="B116" s="34"/>
      <c r="C116" s="34"/>
      <c r="D116" s="34"/>
      <c r="E116" s="35"/>
      <c r="F116" s="35"/>
      <c r="G116" s="35"/>
      <c r="H116" s="35"/>
      <c r="I116" s="35"/>
      <c r="J116" s="35"/>
      <c r="K116" s="34"/>
      <c r="L116" s="34"/>
      <c r="M116" s="34"/>
      <c r="N116" s="34"/>
      <c r="O116" s="36"/>
      <c r="P116" s="528" t="s">
        <v>95</v>
      </c>
      <c r="Q116" s="529"/>
      <c r="R116" s="529"/>
      <c r="S116" s="529"/>
      <c r="T116" s="529"/>
      <c r="U116" s="529"/>
      <c r="V116" s="529"/>
      <c r="W116" s="529"/>
      <c r="X116" s="529"/>
      <c r="Y116" s="529"/>
      <c r="Z116" s="529"/>
      <c r="AA116" s="530"/>
      <c r="AB116" s="74"/>
      <c r="AC116" s="74"/>
      <c r="AD116" s="74"/>
      <c r="AE116" s="74"/>
      <c r="AF116" s="74"/>
      <c r="AG116" s="74"/>
      <c r="AH116" s="74"/>
      <c r="AI116" s="74"/>
      <c r="AJ116" s="74"/>
      <c r="AK116" s="74"/>
      <c r="AL116" s="74"/>
    </row>
    <row r="117" spans="1:39" ht="18" customHeight="1" thickBot="1" x14ac:dyDescent="0.25">
      <c r="A117" s="34"/>
      <c r="B117" s="6"/>
      <c r="C117" s="6"/>
      <c r="D117" s="6"/>
      <c r="E117" s="49"/>
      <c r="F117" s="49"/>
      <c r="G117" s="49"/>
      <c r="H117" s="49"/>
      <c r="I117" s="49"/>
      <c r="J117" s="49"/>
      <c r="K117" s="6"/>
      <c r="L117" s="6"/>
      <c r="M117" s="6"/>
      <c r="N117" s="6"/>
      <c r="O117" s="6"/>
      <c r="P117" s="102"/>
      <c r="Q117" s="102"/>
      <c r="R117" s="102"/>
      <c r="S117" s="102"/>
      <c r="T117" s="102"/>
      <c r="U117" s="102"/>
      <c r="V117" s="102"/>
      <c r="W117" s="102"/>
      <c r="X117" s="102"/>
      <c r="Y117" s="102"/>
      <c r="Z117" s="102"/>
      <c r="AA117" s="103"/>
      <c r="AB117" s="74"/>
      <c r="AC117" s="74"/>
      <c r="AD117" s="74"/>
      <c r="AE117" s="74"/>
      <c r="AF117" s="74"/>
      <c r="AG117" s="74"/>
      <c r="AH117" s="74"/>
      <c r="AI117" s="74"/>
      <c r="AJ117" s="74"/>
      <c r="AK117" s="74"/>
      <c r="AL117" s="74"/>
    </row>
    <row r="118" spans="1:39" ht="18" customHeight="1" x14ac:dyDescent="0.2">
      <c r="A118" s="2"/>
      <c r="B118" s="3"/>
      <c r="C118" s="4"/>
      <c r="D118" s="403" t="str">
        <f>(D27)</f>
        <v>PLAN STUDIÓW NR 1</v>
      </c>
      <c r="E118" s="404"/>
      <c r="F118" s="404"/>
      <c r="G118" s="404"/>
      <c r="H118" s="404"/>
      <c r="I118" s="404"/>
      <c r="J118" s="404"/>
      <c r="K118" s="404"/>
      <c r="L118" s="404"/>
      <c r="M118" s="404"/>
      <c r="N118" s="404"/>
      <c r="O118" s="404"/>
      <c r="P118" s="404"/>
      <c r="Q118" s="404"/>
      <c r="R118" s="404"/>
      <c r="S118" s="405"/>
      <c r="T118" s="500"/>
      <c r="U118" s="501"/>
      <c r="V118" s="501"/>
      <c r="W118" s="501"/>
      <c r="X118" s="501"/>
      <c r="Y118" s="501"/>
      <c r="Z118" s="501"/>
      <c r="AA118" s="502"/>
      <c r="AB118" s="74"/>
      <c r="AC118" s="74"/>
      <c r="AD118" s="74"/>
      <c r="AE118" s="74"/>
      <c r="AF118" s="74"/>
      <c r="AG118" s="74"/>
      <c r="AH118" s="74"/>
      <c r="AI118" s="74"/>
      <c r="AJ118" s="74"/>
      <c r="AK118" s="74"/>
      <c r="AL118" s="74"/>
    </row>
    <row r="119" spans="1:39" ht="18" customHeight="1" x14ac:dyDescent="0.2">
      <c r="A119" s="411"/>
      <c r="B119" s="412"/>
      <c r="C119" s="413"/>
      <c r="D119" s="406"/>
      <c r="E119" s="407"/>
      <c r="F119" s="407"/>
      <c r="G119" s="407"/>
      <c r="H119" s="407"/>
      <c r="I119" s="407"/>
      <c r="J119" s="407"/>
      <c r="K119" s="407"/>
      <c r="L119" s="407"/>
      <c r="M119" s="407"/>
      <c r="N119" s="407"/>
      <c r="O119" s="407"/>
      <c r="P119" s="407"/>
      <c r="Q119" s="407"/>
      <c r="R119" s="407"/>
      <c r="S119" s="408"/>
      <c r="T119" s="434"/>
      <c r="U119" s="435"/>
      <c r="V119" s="435"/>
      <c r="W119" s="435"/>
      <c r="X119" s="435"/>
      <c r="Y119" s="435"/>
      <c r="Z119" s="435"/>
      <c r="AA119" s="436"/>
      <c r="AB119" s="74"/>
      <c r="AC119" s="74"/>
      <c r="AD119" s="74"/>
      <c r="AE119" s="74"/>
      <c r="AF119" s="74"/>
      <c r="AG119" s="74"/>
      <c r="AH119" s="74"/>
      <c r="AI119" s="74"/>
      <c r="AJ119" s="74"/>
      <c r="AK119" s="74"/>
      <c r="AL119" s="74"/>
    </row>
    <row r="120" spans="1:39" ht="18" customHeight="1" x14ac:dyDescent="0.2">
      <c r="A120" s="400" t="str">
        <f>(A29)</f>
        <v>WYDZIAŁ BUDOWNICTWA ARCHITEKTURY I INŻYNIERII ŚRODOWISKA</v>
      </c>
      <c r="B120" s="401"/>
      <c r="C120" s="402"/>
      <c r="D120" s="406"/>
      <c r="E120" s="407"/>
      <c r="F120" s="407"/>
      <c r="G120" s="407"/>
      <c r="H120" s="407"/>
      <c r="I120" s="407"/>
      <c r="J120" s="407"/>
      <c r="K120" s="407"/>
      <c r="L120" s="407"/>
      <c r="M120" s="407"/>
      <c r="N120" s="407"/>
      <c r="O120" s="407"/>
      <c r="P120" s="407"/>
      <c r="Q120" s="407"/>
      <c r="R120" s="407"/>
      <c r="S120" s="408"/>
      <c r="T120" s="434"/>
      <c r="U120" s="435"/>
      <c r="V120" s="435"/>
      <c r="W120" s="435"/>
      <c r="X120" s="435"/>
      <c r="Y120" s="435"/>
      <c r="Z120" s="435"/>
      <c r="AA120" s="436"/>
      <c r="AB120" s="74"/>
      <c r="AC120" s="74"/>
      <c r="AD120" s="74"/>
      <c r="AE120" s="74"/>
      <c r="AF120" s="74"/>
      <c r="AG120" s="74"/>
      <c r="AH120" s="74"/>
      <c r="AI120" s="74"/>
      <c r="AJ120" s="74"/>
      <c r="AK120" s="74"/>
      <c r="AL120" s="74"/>
    </row>
    <row r="121" spans="1:39" ht="18" customHeight="1" x14ac:dyDescent="0.2">
      <c r="A121" s="400"/>
      <c r="B121" s="401"/>
      <c r="C121" s="402"/>
      <c r="D121" s="104" t="s">
        <v>2</v>
      </c>
      <c r="E121" s="83"/>
      <c r="F121" s="83"/>
      <c r="G121" s="83"/>
      <c r="H121" s="67" t="str">
        <f>(C7)</f>
        <v>PROFIL OGÓLNOAKADEMICKI</v>
      </c>
      <c r="I121" s="74"/>
      <c r="J121" s="56"/>
      <c r="K121" s="56"/>
      <c r="L121" s="56"/>
      <c r="M121" s="56"/>
      <c r="N121" s="56"/>
      <c r="O121" s="56"/>
      <c r="P121" s="6"/>
      <c r="Q121" s="6"/>
      <c r="R121" s="6"/>
      <c r="S121" s="7"/>
      <c r="T121" s="421"/>
      <c r="U121" s="401"/>
      <c r="V121" s="401"/>
      <c r="W121" s="401"/>
      <c r="X121" s="401"/>
      <c r="Y121" s="401"/>
      <c r="Z121" s="401"/>
      <c r="AA121" s="556"/>
      <c r="AB121" s="74"/>
      <c r="AC121" s="74"/>
      <c r="AD121" s="74"/>
      <c r="AE121" s="74"/>
      <c r="AF121" s="74"/>
      <c r="AG121" s="74"/>
      <c r="AH121" s="74"/>
      <c r="AI121" s="74"/>
      <c r="AJ121" s="74"/>
      <c r="AK121" s="74"/>
      <c r="AL121" s="74"/>
    </row>
    <row r="122" spans="1:39" ht="18" customHeight="1" x14ac:dyDescent="0.2">
      <c r="A122" s="421"/>
      <c r="B122" s="401"/>
      <c r="C122" s="402"/>
      <c r="D122" s="104" t="s">
        <v>4</v>
      </c>
      <c r="E122" s="83"/>
      <c r="F122" s="83"/>
      <c r="G122" s="104"/>
      <c r="H122" s="56" t="str">
        <f>(C8)</f>
        <v>STUDIA DRUGIEGO STOPNIA (1,5-letnie)</v>
      </c>
      <c r="I122" s="74"/>
      <c r="J122" s="56"/>
      <c r="K122" s="56"/>
      <c r="L122" s="56"/>
      <c r="M122" s="56"/>
      <c r="N122" s="56"/>
      <c r="O122" s="56"/>
      <c r="P122" s="6"/>
      <c r="Q122" s="6"/>
      <c r="R122" s="6"/>
      <c r="S122" s="7"/>
      <c r="T122" s="454"/>
      <c r="U122" s="455"/>
      <c r="V122" s="455"/>
      <c r="W122" s="455"/>
      <c r="X122" s="455"/>
      <c r="Y122" s="455"/>
      <c r="Z122" s="455"/>
      <c r="AA122" s="483"/>
      <c r="AB122" s="74"/>
      <c r="AC122" s="74"/>
      <c r="AD122" s="74"/>
      <c r="AE122" s="74"/>
      <c r="AF122" s="74"/>
      <c r="AG122" s="74"/>
      <c r="AH122" s="74"/>
      <c r="AI122" s="74"/>
      <c r="AJ122" s="74"/>
      <c r="AK122" s="74"/>
      <c r="AL122" s="74"/>
    </row>
    <row r="123" spans="1:39" ht="18" customHeight="1" x14ac:dyDescent="0.2">
      <c r="A123" s="421" t="s">
        <v>143</v>
      </c>
      <c r="B123" s="401"/>
      <c r="C123" s="402"/>
      <c r="D123" s="104" t="s">
        <v>6</v>
      </c>
      <c r="E123" s="83"/>
      <c r="F123" s="83"/>
      <c r="G123" s="104"/>
      <c r="H123" s="56" t="str">
        <f>(C9)</f>
        <v>STUDIA NIESTACJONARNE</v>
      </c>
      <c r="I123" s="74"/>
      <c r="J123" s="56"/>
      <c r="K123" s="56"/>
      <c r="L123" s="56"/>
      <c r="M123" s="56"/>
      <c r="N123" s="56"/>
      <c r="O123" s="56"/>
      <c r="P123" s="6"/>
      <c r="Q123" s="6"/>
      <c r="R123" s="6"/>
      <c r="S123" s="7"/>
      <c r="T123" s="418"/>
      <c r="U123" s="419"/>
      <c r="V123" s="419"/>
      <c r="W123" s="419"/>
      <c r="X123" s="419"/>
      <c r="Y123" s="419"/>
      <c r="Z123" s="419"/>
      <c r="AA123" s="420"/>
      <c r="AB123" s="74"/>
      <c r="AC123" s="74"/>
      <c r="AD123" s="74"/>
      <c r="AE123" s="74"/>
      <c r="AF123" s="74"/>
      <c r="AG123" s="74"/>
      <c r="AH123" s="74"/>
      <c r="AI123" s="74"/>
      <c r="AJ123" s="74"/>
      <c r="AK123" s="74"/>
      <c r="AL123" s="74"/>
    </row>
    <row r="124" spans="1:39" ht="18" customHeight="1" x14ac:dyDescent="0.2">
      <c r="A124" s="454" t="s">
        <v>18</v>
      </c>
      <c r="B124" s="455"/>
      <c r="C124" s="456"/>
      <c r="D124" s="104" t="s">
        <v>1</v>
      </c>
      <c r="E124" s="104"/>
      <c r="F124" s="104"/>
      <c r="G124" s="104"/>
      <c r="H124" s="68" t="s">
        <v>19</v>
      </c>
      <c r="I124" s="74"/>
      <c r="J124" s="56"/>
      <c r="K124" s="56"/>
      <c r="L124" s="56"/>
      <c r="M124" s="56"/>
      <c r="N124" s="56"/>
      <c r="O124" s="56"/>
      <c r="P124" s="6"/>
      <c r="Q124" s="6"/>
      <c r="R124" s="6"/>
      <c r="S124" s="7"/>
      <c r="T124" s="418" t="s">
        <v>17</v>
      </c>
      <c r="U124" s="419"/>
      <c r="V124" s="419"/>
      <c r="W124" s="419"/>
      <c r="X124" s="419"/>
      <c r="Y124" s="419"/>
      <c r="Z124" s="419"/>
      <c r="AA124" s="420"/>
      <c r="AB124" s="74"/>
      <c r="AC124" s="74"/>
      <c r="AD124" s="74"/>
      <c r="AE124" s="74"/>
      <c r="AF124" s="74"/>
      <c r="AG124" s="74"/>
      <c r="AH124" s="74"/>
      <c r="AI124" s="74"/>
      <c r="AJ124" s="74"/>
      <c r="AK124" s="74"/>
      <c r="AL124" s="74"/>
    </row>
    <row r="125" spans="1:39" ht="18" customHeight="1" x14ac:dyDescent="0.2">
      <c r="A125" s="421" t="s">
        <v>21</v>
      </c>
      <c r="B125" s="401"/>
      <c r="C125" s="402"/>
      <c r="D125" s="8" t="s">
        <v>22</v>
      </c>
      <c r="E125" s="104"/>
      <c r="F125" s="104"/>
      <c r="G125" s="104"/>
      <c r="H125" s="68" t="s">
        <v>96</v>
      </c>
      <c r="I125" s="74"/>
      <c r="J125" s="6"/>
      <c r="K125" s="56"/>
      <c r="L125" s="56"/>
      <c r="M125" s="56"/>
      <c r="N125" s="56"/>
      <c r="O125" s="56"/>
      <c r="P125" s="6"/>
      <c r="Q125" s="6"/>
      <c r="R125" s="6"/>
      <c r="S125" s="7"/>
      <c r="T125" s="418" t="s">
        <v>20</v>
      </c>
      <c r="U125" s="419"/>
      <c r="V125" s="419"/>
      <c r="W125" s="419"/>
      <c r="X125" s="419"/>
      <c r="Y125" s="419"/>
      <c r="Z125" s="419"/>
      <c r="AA125" s="420"/>
      <c r="AB125" s="74"/>
      <c r="AC125" s="74"/>
      <c r="AD125" s="74"/>
      <c r="AE125" s="74"/>
      <c r="AF125" s="74"/>
      <c r="AG125" s="74"/>
      <c r="AH125" s="74"/>
      <c r="AI125" s="74"/>
      <c r="AJ125" s="74"/>
      <c r="AK125" s="74"/>
      <c r="AL125" s="74"/>
    </row>
    <row r="126" spans="1:39" ht="18" customHeight="1" thickBot="1" x14ac:dyDescent="0.25">
      <c r="A126" s="9"/>
      <c r="B126" s="103"/>
      <c r="C126" s="10"/>
      <c r="D126" s="8"/>
      <c r="E126" s="104"/>
      <c r="F126" s="104"/>
      <c r="G126" s="104"/>
      <c r="H126" s="104"/>
      <c r="I126" s="5"/>
      <c r="J126" s="104"/>
      <c r="K126" s="5"/>
      <c r="L126" s="56"/>
      <c r="M126" s="56"/>
      <c r="N126" s="56"/>
      <c r="O126" s="56"/>
      <c r="P126" s="6"/>
      <c r="Q126" s="6"/>
      <c r="R126" s="6"/>
      <c r="S126" s="7"/>
      <c r="T126" s="414"/>
      <c r="U126" s="415"/>
      <c r="V126" s="415"/>
      <c r="W126" s="415"/>
      <c r="X126" s="415"/>
      <c r="Y126" s="415"/>
      <c r="Z126" s="415"/>
      <c r="AA126" s="416"/>
      <c r="AB126" s="74"/>
      <c r="AC126" s="74"/>
      <c r="AD126" s="74"/>
      <c r="AE126" s="74"/>
      <c r="AF126" s="74"/>
      <c r="AG126" s="74"/>
      <c r="AH126" s="74"/>
      <c r="AI126" s="74"/>
      <c r="AJ126" s="74"/>
      <c r="AK126" s="74"/>
      <c r="AL126" s="74"/>
    </row>
    <row r="127" spans="1:39" ht="8.25" customHeight="1" thickBot="1" x14ac:dyDescent="0.25">
      <c r="A127" s="423"/>
      <c r="B127" s="423"/>
      <c r="C127" s="423"/>
      <c r="D127" s="423"/>
      <c r="E127" s="423"/>
      <c r="F127" s="423"/>
      <c r="G127" s="423"/>
      <c r="H127" s="423"/>
      <c r="I127" s="423"/>
      <c r="J127" s="423"/>
      <c r="K127" s="423"/>
      <c r="L127" s="423"/>
      <c r="M127" s="423"/>
      <c r="N127" s="423"/>
      <c r="O127" s="423"/>
      <c r="P127" s="423"/>
      <c r="Q127" s="423"/>
      <c r="R127" s="423"/>
      <c r="S127" s="423"/>
      <c r="T127" s="423"/>
      <c r="U127" s="423"/>
      <c r="V127" s="423"/>
      <c r="W127" s="423"/>
      <c r="X127" s="423"/>
      <c r="Y127" s="423"/>
      <c r="Z127" s="423"/>
      <c r="AA127" s="423"/>
      <c r="AB127" s="74"/>
      <c r="AC127" s="74"/>
      <c r="AD127" s="74"/>
      <c r="AE127" s="74"/>
      <c r="AF127" s="74"/>
      <c r="AG127" s="74"/>
      <c r="AH127" s="74"/>
      <c r="AI127" s="74"/>
      <c r="AJ127" s="74"/>
      <c r="AK127" s="74"/>
      <c r="AL127" s="74"/>
      <c r="AM127" s="74"/>
    </row>
    <row r="128" spans="1:39" ht="18" customHeight="1" x14ac:dyDescent="0.2">
      <c r="A128" s="425" t="s">
        <v>79</v>
      </c>
      <c r="B128" s="428" t="s">
        <v>24</v>
      </c>
      <c r="C128" s="429"/>
      <c r="D128" s="531" t="s">
        <v>25</v>
      </c>
      <c r="E128" s="429"/>
      <c r="F128" s="532"/>
      <c r="G128" s="409" t="s">
        <v>26</v>
      </c>
      <c r="H128" s="410"/>
      <c r="I128" s="410"/>
      <c r="J128" s="410"/>
      <c r="K128" s="410"/>
      <c r="L128" s="409" t="s">
        <v>27</v>
      </c>
      <c r="M128" s="410"/>
      <c r="N128" s="410"/>
      <c r="O128" s="410"/>
      <c r="P128" s="410"/>
      <c r="Q128" s="410"/>
      <c r="R128" s="410"/>
      <c r="S128" s="410"/>
      <c r="T128" s="410"/>
      <c r="U128" s="410"/>
      <c r="V128" s="410"/>
      <c r="W128" s="410"/>
      <c r="X128" s="410"/>
      <c r="Y128" s="410"/>
      <c r="Z128" s="410"/>
      <c r="AA128" s="417"/>
      <c r="AB128" s="74"/>
      <c r="AC128" s="74"/>
      <c r="AD128" s="74"/>
      <c r="AE128" s="74"/>
      <c r="AF128" s="74"/>
      <c r="AG128" s="74"/>
      <c r="AH128" s="74"/>
      <c r="AI128" s="74"/>
      <c r="AJ128" s="74"/>
      <c r="AK128" s="74"/>
      <c r="AL128" s="74"/>
      <c r="AM128" s="74"/>
    </row>
    <row r="129" spans="1:39" ht="18" customHeight="1" x14ac:dyDescent="0.2">
      <c r="A129" s="426"/>
      <c r="B129" s="430"/>
      <c r="C129" s="431"/>
      <c r="D129" s="533"/>
      <c r="E129" s="431"/>
      <c r="F129" s="534"/>
      <c r="G129" s="569" t="s">
        <v>28</v>
      </c>
      <c r="H129" s="572" t="s">
        <v>29</v>
      </c>
      <c r="I129" s="572"/>
      <c r="J129" s="572"/>
      <c r="K129" s="551"/>
      <c r="L129" s="504" t="s">
        <v>30</v>
      </c>
      <c r="M129" s="505"/>
      <c r="N129" s="505"/>
      <c r="O129" s="506"/>
      <c r="P129" s="504" t="s">
        <v>31</v>
      </c>
      <c r="Q129" s="505"/>
      <c r="R129" s="505"/>
      <c r="S129" s="520"/>
      <c r="T129" s="561" t="s">
        <v>32</v>
      </c>
      <c r="U129" s="505"/>
      <c r="V129" s="505"/>
      <c r="W129" s="506"/>
      <c r="X129" s="504" t="s">
        <v>33</v>
      </c>
      <c r="Y129" s="505"/>
      <c r="Z129" s="505"/>
      <c r="AA129" s="520"/>
      <c r="AB129" s="74"/>
      <c r="AC129" s="74"/>
      <c r="AD129" s="74"/>
      <c r="AE129" s="74"/>
      <c r="AF129" s="74"/>
      <c r="AG129" s="74"/>
      <c r="AH129" s="74"/>
      <c r="AI129" s="74"/>
      <c r="AJ129" s="74"/>
      <c r="AK129" s="74"/>
      <c r="AL129" s="74"/>
      <c r="AM129" s="74"/>
    </row>
    <row r="130" spans="1:39" ht="18" customHeight="1" x14ac:dyDescent="0.2">
      <c r="A130" s="426"/>
      <c r="B130" s="430"/>
      <c r="C130" s="431"/>
      <c r="D130" s="457" t="s">
        <v>34</v>
      </c>
      <c r="E130" s="588" t="s">
        <v>35</v>
      </c>
      <c r="F130" s="535" t="s">
        <v>10</v>
      </c>
      <c r="G130" s="570"/>
      <c r="H130" s="572" t="s">
        <v>36</v>
      </c>
      <c r="I130" s="572" t="s">
        <v>37</v>
      </c>
      <c r="J130" s="572" t="s">
        <v>38</v>
      </c>
      <c r="K130" s="551" t="s">
        <v>39</v>
      </c>
      <c r="L130" s="566" t="s">
        <v>80</v>
      </c>
      <c r="M130" s="567"/>
      <c r="N130" s="567"/>
      <c r="O130" s="567"/>
      <c r="P130" s="567"/>
      <c r="Q130" s="567"/>
      <c r="R130" s="567"/>
      <c r="S130" s="567"/>
      <c r="T130" s="567"/>
      <c r="U130" s="567"/>
      <c r="V130" s="567"/>
      <c r="W130" s="567"/>
      <c r="X130" s="567"/>
      <c r="Y130" s="567"/>
      <c r="Z130" s="567"/>
      <c r="AA130" s="568"/>
      <c r="AB130" s="216" t="s">
        <v>41</v>
      </c>
      <c r="AC130" s="64"/>
      <c r="AD130" s="64"/>
      <c r="AE130" s="64"/>
      <c r="AF130" s="64"/>
      <c r="AG130" s="64"/>
      <c r="AH130" s="64"/>
      <c r="AI130" s="64"/>
      <c r="AJ130" s="64"/>
      <c r="AK130" s="64"/>
      <c r="AL130" s="74"/>
      <c r="AM130" s="74"/>
    </row>
    <row r="131" spans="1:39" ht="18" customHeight="1" x14ac:dyDescent="0.2">
      <c r="A131" s="426"/>
      <c r="B131" s="430"/>
      <c r="C131" s="431"/>
      <c r="D131" s="457"/>
      <c r="E131" s="589"/>
      <c r="F131" s="452"/>
      <c r="G131" s="570"/>
      <c r="H131" s="572"/>
      <c r="I131" s="572"/>
      <c r="J131" s="572"/>
      <c r="K131" s="551"/>
      <c r="L131" s="554" t="s">
        <v>36</v>
      </c>
      <c r="M131" s="523" t="s">
        <v>37</v>
      </c>
      <c r="N131" s="559" t="s">
        <v>38</v>
      </c>
      <c r="O131" s="12" t="s">
        <v>43</v>
      </c>
      <c r="P131" s="554" t="s">
        <v>36</v>
      </c>
      <c r="Q131" s="523" t="s">
        <v>37</v>
      </c>
      <c r="R131" s="559" t="s">
        <v>38</v>
      </c>
      <c r="S131" s="12" t="s">
        <v>43</v>
      </c>
      <c r="T131" s="554" t="s">
        <v>36</v>
      </c>
      <c r="U131" s="523" t="s">
        <v>37</v>
      </c>
      <c r="V131" s="559" t="s">
        <v>38</v>
      </c>
      <c r="W131" s="12" t="s">
        <v>43</v>
      </c>
      <c r="X131" s="554" t="s">
        <v>36</v>
      </c>
      <c r="Y131" s="523" t="s">
        <v>37</v>
      </c>
      <c r="Z131" s="559" t="s">
        <v>38</v>
      </c>
      <c r="AA131" s="12" t="s">
        <v>43</v>
      </c>
      <c r="AB131" s="149"/>
      <c r="AC131" s="64"/>
      <c r="AD131" s="388" t="s">
        <v>42</v>
      </c>
      <c r="AE131" s="388"/>
      <c r="AF131" s="388"/>
      <c r="AG131" s="388"/>
      <c r="AH131" s="388"/>
      <c r="AI131" s="388"/>
      <c r="AJ131" s="136"/>
      <c r="AK131" s="136"/>
      <c r="AL131" s="74"/>
      <c r="AM131" s="74"/>
    </row>
    <row r="132" spans="1:39" ht="18" customHeight="1" thickBot="1" x14ac:dyDescent="0.25">
      <c r="A132" s="427"/>
      <c r="B132" s="432"/>
      <c r="C132" s="433"/>
      <c r="D132" s="458"/>
      <c r="E132" s="590"/>
      <c r="F132" s="453"/>
      <c r="G132" s="571"/>
      <c r="H132" s="524"/>
      <c r="I132" s="524"/>
      <c r="J132" s="524"/>
      <c r="K132" s="545"/>
      <c r="L132" s="555"/>
      <c r="M132" s="524"/>
      <c r="N132" s="560"/>
      <c r="O132" s="86" t="s">
        <v>46</v>
      </c>
      <c r="P132" s="555"/>
      <c r="Q132" s="524"/>
      <c r="R132" s="560"/>
      <c r="S132" s="86" t="s">
        <v>46</v>
      </c>
      <c r="T132" s="555"/>
      <c r="U132" s="524"/>
      <c r="V132" s="560"/>
      <c r="W132" s="86" t="s">
        <v>46</v>
      </c>
      <c r="X132" s="555"/>
      <c r="Y132" s="524"/>
      <c r="Z132" s="560"/>
      <c r="AA132" s="86" t="s">
        <v>46</v>
      </c>
      <c r="AB132" s="149"/>
      <c r="AC132" s="64"/>
      <c r="AD132" s="138" t="s">
        <v>44</v>
      </c>
      <c r="AE132" s="389" t="s">
        <v>45</v>
      </c>
      <c r="AF132" s="389"/>
      <c r="AG132" s="389"/>
      <c r="AH132" s="389"/>
      <c r="AI132" s="137"/>
      <c r="AJ132" s="136"/>
      <c r="AK132" s="136"/>
      <c r="AL132" s="74"/>
      <c r="AM132" s="74"/>
    </row>
    <row r="133" spans="1:39" ht="18" customHeight="1" thickBot="1" x14ac:dyDescent="0.25">
      <c r="A133" s="87" t="s">
        <v>128</v>
      </c>
      <c r="B133" s="391" t="s">
        <v>97</v>
      </c>
      <c r="C133" s="391"/>
      <c r="D133" s="391"/>
      <c r="E133" s="391"/>
      <c r="F133" s="391"/>
      <c r="G133" s="391"/>
      <c r="H133" s="391"/>
      <c r="I133" s="391"/>
      <c r="J133" s="391"/>
      <c r="K133" s="391"/>
      <c r="L133" s="586"/>
      <c r="M133" s="586"/>
      <c r="N133" s="586"/>
      <c r="O133" s="586"/>
      <c r="P133" s="586"/>
      <c r="Q133" s="586"/>
      <c r="R133" s="586"/>
      <c r="S133" s="586"/>
      <c r="T133" s="586"/>
      <c r="U133" s="586"/>
      <c r="V133" s="586"/>
      <c r="W133" s="586"/>
      <c r="X133" s="586"/>
      <c r="Y133" s="586"/>
      <c r="Z133" s="586"/>
      <c r="AA133" s="587"/>
      <c r="AB133" s="149"/>
      <c r="AC133" s="64"/>
      <c r="AD133" s="135"/>
      <c r="AE133" s="138" t="s">
        <v>47</v>
      </c>
      <c r="AF133" s="138" t="s">
        <v>48</v>
      </c>
      <c r="AG133" s="138" t="s">
        <v>49</v>
      </c>
      <c r="AH133" s="138"/>
      <c r="AI133" s="137"/>
      <c r="AJ133" s="136"/>
      <c r="AK133" s="136"/>
      <c r="AL133" s="74"/>
      <c r="AM133" s="74"/>
    </row>
    <row r="134" spans="1:39" ht="18" customHeight="1" x14ac:dyDescent="0.2">
      <c r="A134" s="13" t="s">
        <v>53</v>
      </c>
      <c r="B134" s="463" t="s">
        <v>123</v>
      </c>
      <c r="C134" s="464"/>
      <c r="D134" s="289"/>
      <c r="E134" s="257">
        <v>2</v>
      </c>
      <c r="F134" s="257">
        <v>3</v>
      </c>
      <c r="G134" s="292">
        <f>SUM(H134:K134)</f>
        <v>24</v>
      </c>
      <c r="H134" s="293">
        <f>P134</f>
        <v>16</v>
      </c>
      <c r="I134" s="294"/>
      <c r="J134" s="294">
        <f>R134</f>
        <v>8</v>
      </c>
      <c r="K134" s="295"/>
      <c r="L134" s="271"/>
      <c r="M134" s="269"/>
      <c r="N134" s="269"/>
      <c r="O134" s="270"/>
      <c r="P134" s="296">
        <v>16</v>
      </c>
      <c r="Q134" s="297"/>
      <c r="R134" s="297">
        <v>8</v>
      </c>
      <c r="S134" s="298"/>
      <c r="T134" s="297"/>
      <c r="U134" s="297"/>
      <c r="V134" s="299"/>
      <c r="W134" s="300"/>
      <c r="X134" s="271"/>
      <c r="Y134" s="269"/>
      <c r="Z134" s="269"/>
      <c r="AA134" s="270"/>
      <c r="AB134" s="149"/>
      <c r="AC134" s="64"/>
      <c r="AD134" s="139">
        <v>3</v>
      </c>
      <c r="AE134" s="142"/>
      <c r="AF134" s="140">
        <v>3</v>
      </c>
      <c r="AG134" s="141"/>
      <c r="AH134" s="137"/>
      <c r="AI134" s="137">
        <v>3</v>
      </c>
      <c r="AJ134" s="136"/>
      <c r="AK134" s="136">
        <v>0</v>
      </c>
      <c r="AL134" s="74"/>
      <c r="AM134" s="74"/>
    </row>
    <row r="135" spans="1:39" ht="18" customHeight="1" x14ac:dyDescent="0.2">
      <c r="A135" s="19" t="s">
        <v>55</v>
      </c>
      <c r="B135" s="463" t="s">
        <v>98</v>
      </c>
      <c r="C135" s="464"/>
      <c r="D135" s="290">
        <v>1</v>
      </c>
      <c r="E135" s="262">
        <v>1</v>
      </c>
      <c r="F135" s="262">
        <v>3</v>
      </c>
      <c r="G135" s="268">
        <f>SUM(H135:K135)</f>
        <v>24</v>
      </c>
      <c r="H135" s="301">
        <f>P135</f>
        <v>8</v>
      </c>
      <c r="I135" s="302"/>
      <c r="J135" s="302"/>
      <c r="K135" s="303">
        <f>S135</f>
        <v>16</v>
      </c>
      <c r="L135" s="242"/>
      <c r="M135" s="243"/>
      <c r="N135" s="243"/>
      <c r="O135" s="241"/>
      <c r="P135" s="379">
        <v>8</v>
      </c>
      <c r="Q135" s="304"/>
      <c r="R135" s="304"/>
      <c r="S135" s="305">
        <v>16</v>
      </c>
      <c r="T135" s="304"/>
      <c r="U135" s="304"/>
      <c r="V135" s="306"/>
      <c r="W135" s="307"/>
      <c r="X135" s="242"/>
      <c r="Y135" s="243"/>
      <c r="Z135" s="243"/>
      <c r="AA135" s="241"/>
      <c r="AB135" s="149"/>
      <c r="AC135" s="64"/>
      <c r="AD135" s="139">
        <v>3</v>
      </c>
      <c r="AE135" s="142"/>
      <c r="AF135" s="140">
        <v>3</v>
      </c>
      <c r="AG135" s="141"/>
      <c r="AH135" s="137"/>
      <c r="AI135" s="137">
        <v>3</v>
      </c>
      <c r="AJ135" s="136"/>
      <c r="AK135" s="136">
        <v>0</v>
      </c>
      <c r="AL135" s="74"/>
      <c r="AM135" s="74"/>
    </row>
    <row r="136" spans="1:39" ht="18" customHeight="1" x14ac:dyDescent="0.2">
      <c r="A136" s="19" t="s">
        <v>57</v>
      </c>
      <c r="B136" s="463" t="s">
        <v>99</v>
      </c>
      <c r="C136" s="464"/>
      <c r="D136" s="290"/>
      <c r="E136" s="262">
        <v>2</v>
      </c>
      <c r="F136" s="262">
        <v>2</v>
      </c>
      <c r="G136" s="268">
        <f t="shared" ref="G136:G143" si="16">SUM(H136:K136)</f>
        <v>24</v>
      </c>
      <c r="H136" s="301">
        <f>L136</f>
        <v>8</v>
      </c>
      <c r="I136" s="302"/>
      <c r="J136" s="302"/>
      <c r="K136" s="303">
        <f>O136</f>
        <v>16</v>
      </c>
      <c r="L136" s="242">
        <v>8</v>
      </c>
      <c r="M136" s="243"/>
      <c r="N136" s="243"/>
      <c r="O136" s="241">
        <v>16</v>
      </c>
      <c r="P136" s="308"/>
      <c r="Q136" s="304"/>
      <c r="R136" s="304"/>
      <c r="S136" s="305"/>
      <c r="T136" s="304"/>
      <c r="U136" s="304"/>
      <c r="V136" s="306"/>
      <c r="W136" s="307"/>
      <c r="X136" s="242"/>
      <c r="Y136" s="243"/>
      <c r="Z136" s="243"/>
      <c r="AA136" s="241"/>
      <c r="AB136" s="149"/>
      <c r="AC136" s="64"/>
      <c r="AD136" s="139">
        <v>2</v>
      </c>
      <c r="AE136" s="140">
        <v>2</v>
      </c>
      <c r="AF136" s="141"/>
      <c r="AG136" s="141"/>
      <c r="AH136" s="137"/>
      <c r="AI136" s="137">
        <v>2</v>
      </c>
      <c r="AJ136" s="136"/>
      <c r="AK136" s="136">
        <v>0</v>
      </c>
      <c r="AL136" s="74"/>
      <c r="AM136" s="74"/>
    </row>
    <row r="137" spans="1:39" ht="18" customHeight="1" x14ac:dyDescent="0.2">
      <c r="A137" s="19" t="s">
        <v>58</v>
      </c>
      <c r="B137" s="463" t="s">
        <v>100</v>
      </c>
      <c r="C137" s="464"/>
      <c r="D137" s="290">
        <v>1</v>
      </c>
      <c r="E137" s="262">
        <v>2</v>
      </c>
      <c r="F137" s="262">
        <v>5</v>
      </c>
      <c r="G137" s="268">
        <f t="shared" si="16"/>
        <v>40</v>
      </c>
      <c r="H137" s="301">
        <f>L137</f>
        <v>16</v>
      </c>
      <c r="I137" s="302"/>
      <c r="J137" s="302">
        <f>N137</f>
        <v>16</v>
      </c>
      <c r="K137" s="301">
        <f>S137</f>
        <v>8</v>
      </c>
      <c r="L137" s="378">
        <v>16</v>
      </c>
      <c r="M137" s="243"/>
      <c r="N137" s="243">
        <v>16</v>
      </c>
      <c r="O137" s="241"/>
      <c r="P137" s="308"/>
      <c r="Q137" s="304"/>
      <c r="R137" s="304"/>
      <c r="S137" s="305">
        <v>8</v>
      </c>
      <c r="T137" s="304"/>
      <c r="U137" s="304"/>
      <c r="V137" s="306"/>
      <c r="W137" s="307"/>
      <c r="X137" s="242"/>
      <c r="Y137" s="243"/>
      <c r="Z137" s="243"/>
      <c r="AA137" s="241"/>
      <c r="AB137" s="149"/>
      <c r="AC137" s="65"/>
      <c r="AD137" s="139">
        <v>5</v>
      </c>
      <c r="AE137" s="143">
        <v>4</v>
      </c>
      <c r="AF137" s="143">
        <v>1</v>
      </c>
      <c r="AG137" s="141"/>
      <c r="AH137" s="137"/>
      <c r="AI137" s="137">
        <v>5</v>
      </c>
      <c r="AJ137" s="136"/>
      <c r="AK137" s="136">
        <v>0</v>
      </c>
      <c r="AL137" s="74"/>
      <c r="AM137" s="74"/>
    </row>
    <row r="138" spans="1:39" ht="18" customHeight="1" x14ac:dyDescent="0.2">
      <c r="A138" s="19" t="s">
        <v>60</v>
      </c>
      <c r="B138" s="463" t="s">
        <v>101</v>
      </c>
      <c r="C138" s="464"/>
      <c r="D138" s="290"/>
      <c r="E138" s="262">
        <v>3</v>
      </c>
      <c r="F138" s="262">
        <v>4</v>
      </c>
      <c r="G138" s="268">
        <f t="shared" si="16"/>
        <v>40</v>
      </c>
      <c r="H138" s="301">
        <f>P138</f>
        <v>16</v>
      </c>
      <c r="I138" s="302"/>
      <c r="J138" s="302">
        <f>R138</f>
        <v>16</v>
      </c>
      <c r="K138" s="303">
        <f>W138</f>
        <v>8</v>
      </c>
      <c r="L138" s="242"/>
      <c r="M138" s="243"/>
      <c r="N138" s="243"/>
      <c r="O138" s="241"/>
      <c r="P138" s="237">
        <v>16</v>
      </c>
      <c r="Q138" s="304"/>
      <c r="R138" s="304">
        <v>16</v>
      </c>
      <c r="S138" s="305"/>
      <c r="T138" s="304"/>
      <c r="U138" s="304"/>
      <c r="V138" s="306"/>
      <c r="W138" s="305">
        <v>8</v>
      </c>
      <c r="X138" s="242"/>
      <c r="Y138" s="243"/>
      <c r="Z138" s="243"/>
      <c r="AA138" s="241"/>
      <c r="AB138" s="149"/>
      <c r="AC138" s="64"/>
      <c r="AD138" s="139">
        <v>4</v>
      </c>
      <c r="AE138" s="142"/>
      <c r="AF138" s="144">
        <v>3</v>
      </c>
      <c r="AG138" s="143">
        <v>1</v>
      </c>
      <c r="AH138" s="137"/>
      <c r="AI138" s="137">
        <v>4</v>
      </c>
      <c r="AJ138" s="136"/>
      <c r="AK138" s="136">
        <v>0</v>
      </c>
      <c r="AL138" s="74"/>
      <c r="AM138" s="74"/>
    </row>
    <row r="139" spans="1:39" ht="18" customHeight="1" x14ac:dyDescent="0.2">
      <c r="A139" s="19" t="s">
        <v>61</v>
      </c>
      <c r="B139" s="463" t="s">
        <v>102</v>
      </c>
      <c r="C139" s="464"/>
      <c r="D139" s="290"/>
      <c r="E139" s="262">
        <v>2</v>
      </c>
      <c r="F139" s="262">
        <v>3</v>
      </c>
      <c r="G139" s="268">
        <f t="shared" si="16"/>
        <v>32</v>
      </c>
      <c r="H139" s="301">
        <f>L139</f>
        <v>16</v>
      </c>
      <c r="I139" s="302"/>
      <c r="J139" s="302"/>
      <c r="K139" s="303">
        <f>O139</f>
        <v>16</v>
      </c>
      <c r="L139" s="242">
        <v>16</v>
      </c>
      <c r="M139" s="243"/>
      <c r="N139" s="243"/>
      <c r="O139" s="241">
        <v>16</v>
      </c>
      <c r="P139" s="237"/>
      <c r="Q139" s="304"/>
      <c r="R139" s="304"/>
      <c r="S139" s="305"/>
      <c r="T139" s="304"/>
      <c r="U139" s="304"/>
      <c r="V139" s="306"/>
      <c r="W139" s="307"/>
      <c r="X139" s="242"/>
      <c r="Y139" s="243"/>
      <c r="Z139" s="243"/>
      <c r="AA139" s="241"/>
      <c r="AB139" s="149"/>
      <c r="AC139" s="64"/>
      <c r="AD139" s="139">
        <v>3</v>
      </c>
      <c r="AE139" s="140">
        <v>3</v>
      </c>
      <c r="AF139" s="145"/>
      <c r="AG139" s="141"/>
      <c r="AH139" s="137"/>
      <c r="AI139" s="137">
        <v>3</v>
      </c>
      <c r="AJ139" s="136"/>
      <c r="AK139" s="136">
        <v>0</v>
      </c>
      <c r="AL139" s="74"/>
      <c r="AM139" s="74"/>
    </row>
    <row r="140" spans="1:39" ht="17.25" customHeight="1" x14ac:dyDescent="0.2">
      <c r="A140" s="19" t="s">
        <v>88</v>
      </c>
      <c r="B140" s="463" t="s">
        <v>131</v>
      </c>
      <c r="C140" s="464"/>
      <c r="D140" s="290">
        <v>1</v>
      </c>
      <c r="E140" s="262">
        <v>1</v>
      </c>
      <c r="F140" s="262">
        <v>5</v>
      </c>
      <c r="G140" s="268">
        <f t="shared" si="16"/>
        <v>40</v>
      </c>
      <c r="H140" s="301">
        <f>P140</f>
        <v>16</v>
      </c>
      <c r="I140" s="302"/>
      <c r="J140" s="302">
        <f>R140</f>
        <v>24</v>
      </c>
      <c r="K140" s="303"/>
      <c r="L140" s="242"/>
      <c r="M140" s="243"/>
      <c r="N140" s="243"/>
      <c r="O140" s="241"/>
      <c r="P140" s="379">
        <v>16</v>
      </c>
      <c r="Q140" s="304"/>
      <c r="R140" s="304">
        <v>24</v>
      </c>
      <c r="S140" s="305"/>
      <c r="T140" s="304"/>
      <c r="U140" s="304"/>
      <c r="V140" s="306"/>
      <c r="W140" s="307"/>
      <c r="X140" s="242"/>
      <c r="Y140" s="243"/>
      <c r="Z140" s="243"/>
      <c r="AA140" s="241"/>
      <c r="AB140" s="149"/>
      <c r="AC140" s="64"/>
      <c r="AD140" s="139">
        <v>5</v>
      </c>
      <c r="AE140" s="142"/>
      <c r="AF140" s="140">
        <v>5</v>
      </c>
      <c r="AG140" s="141"/>
      <c r="AH140" s="137"/>
      <c r="AI140" s="137">
        <v>5</v>
      </c>
      <c r="AJ140" s="136"/>
      <c r="AK140" s="136">
        <v>0</v>
      </c>
      <c r="AL140" s="74"/>
      <c r="AM140" s="74"/>
    </row>
    <row r="141" spans="1:39" ht="18" customHeight="1" x14ac:dyDescent="0.2">
      <c r="A141" s="19" t="s">
        <v>90</v>
      </c>
      <c r="B141" s="463" t="s">
        <v>103</v>
      </c>
      <c r="C141" s="464"/>
      <c r="D141" s="290"/>
      <c r="E141" s="262">
        <v>2</v>
      </c>
      <c r="F141" s="262">
        <v>2</v>
      </c>
      <c r="G141" s="268">
        <f t="shared" si="16"/>
        <v>16</v>
      </c>
      <c r="H141" s="301">
        <f>T141</f>
        <v>8</v>
      </c>
      <c r="I141" s="302"/>
      <c r="J141" s="302">
        <f>V141</f>
        <v>8</v>
      </c>
      <c r="K141" s="303"/>
      <c r="L141" s="242"/>
      <c r="M141" s="243"/>
      <c r="N141" s="243"/>
      <c r="O141" s="241"/>
      <c r="P141" s="237"/>
      <c r="Q141" s="304"/>
      <c r="R141" s="304"/>
      <c r="S141" s="305"/>
      <c r="T141" s="304">
        <v>8</v>
      </c>
      <c r="U141" s="304"/>
      <c r="V141" s="306">
        <v>8</v>
      </c>
      <c r="W141" s="307"/>
      <c r="X141" s="242"/>
      <c r="Y141" s="243"/>
      <c r="Z141" s="243"/>
      <c r="AA141" s="241"/>
      <c r="AB141" s="149"/>
      <c r="AC141" s="64"/>
      <c r="AD141" s="139">
        <v>2</v>
      </c>
      <c r="AE141" s="142"/>
      <c r="AF141" s="141"/>
      <c r="AG141" s="140">
        <v>2</v>
      </c>
      <c r="AH141" s="137"/>
      <c r="AI141" s="137">
        <v>2</v>
      </c>
      <c r="AJ141" s="136"/>
      <c r="AK141" s="136">
        <v>0</v>
      </c>
      <c r="AL141" s="74"/>
      <c r="AM141" s="74"/>
    </row>
    <row r="142" spans="1:39" ht="18" customHeight="1" x14ac:dyDescent="0.2">
      <c r="A142" s="19" t="s">
        <v>92</v>
      </c>
      <c r="B142" s="463" t="s">
        <v>122</v>
      </c>
      <c r="C142" s="464"/>
      <c r="D142" s="290">
        <v>1</v>
      </c>
      <c r="E142" s="262">
        <v>1</v>
      </c>
      <c r="F142" s="262">
        <v>3</v>
      </c>
      <c r="G142" s="268">
        <v>20</v>
      </c>
      <c r="H142" s="301">
        <v>8</v>
      </c>
      <c r="I142" s="302"/>
      <c r="J142" s="302">
        <v>12</v>
      </c>
      <c r="K142" s="303"/>
      <c r="L142" s="242"/>
      <c r="M142" s="243"/>
      <c r="N142" s="243"/>
      <c r="O142" s="241"/>
      <c r="P142" s="237"/>
      <c r="Q142" s="304"/>
      <c r="R142" s="304"/>
      <c r="S142" s="305"/>
      <c r="T142" s="380">
        <v>8</v>
      </c>
      <c r="U142" s="304"/>
      <c r="V142" s="306">
        <v>12</v>
      </c>
      <c r="W142" s="307"/>
      <c r="X142" s="242"/>
      <c r="Y142" s="243"/>
      <c r="Z142" s="243"/>
      <c r="AA142" s="241"/>
      <c r="AB142" s="149"/>
      <c r="AC142" s="64"/>
      <c r="AD142" s="139">
        <v>3</v>
      </c>
      <c r="AE142" s="142"/>
      <c r="AF142" s="141"/>
      <c r="AG142" s="140">
        <v>3</v>
      </c>
      <c r="AH142" s="137"/>
      <c r="AI142" s="137">
        <v>3</v>
      </c>
      <c r="AJ142" s="136"/>
      <c r="AK142" s="136">
        <v>0</v>
      </c>
      <c r="AL142" s="74"/>
      <c r="AM142" s="74"/>
    </row>
    <row r="143" spans="1:39" ht="18" customHeight="1" x14ac:dyDescent="0.2">
      <c r="A143" s="19" t="s">
        <v>105</v>
      </c>
      <c r="B143" s="463" t="s">
        <v>104</v>
      </c>
      <c r="C143" s="464"/>
      <c r="D143" s="290"/>
      <c r="E143" s="262">
        <v>2</v>
      </c>
      <c r="F143" s="263">
        <v>2</v>
      </c>
      <c r="G143" s="268">
        <f t="shared" si="16"/>
        <v>16</v>
      </c>
      <c r="H143" s="301"/>
      <c r="I143" s="302"/>
      <c r="J143" s="302"/>
      <c r="K143" s="303">
        <f>W143+S143</f>
        <v>16</v>
      </c>
      <c r="L143" s="242"/>
      <c r="M143" s="243"/>
      <c r="N143" s="243"/>
      <c r="O143" s="241"/>
      <c r="P143" s="237"/>
      <c r="Q143" s="304"/>
      <c r="R143" s="304"/>
      <c r="S143" s="305">
        <v>8</v>
      </c>
      <c r="T143" s="304"/>
      <c r="U143" s="304"/>
      <c r="V143" s="306"/>
      <c r="W143" s="307">
        <v>8</v>
      </c>
      <c r="X143" s="242"/>
      <c r="Y143" s="243"/>
      <c r="Z143" s="243"/>
      <c r="AA143" s="241"/>
      <c r="AB143" s="149"/>
      <c r="AC143" s="64"/>
      <c r="AD143" s="139">
        <v>2</v>
      </c>
      <c r="AE143" s="142"/>
      <c r="AF143" s="143">
        <v>1</v>
      </c>
      <c r="AG143" s="143">
        <v>1</v>
      </c>
      <c r="AH143" s="137"/>
      <c r="AI143" s="137">
        <v>2</v>
      </c>
      <c r="AJ143" s="136"/>
      <c r="AK143" s="136">
        <v>0</v>
      </c>
      <c r="AL143" s="74"/>
      <c r="AM143" s="74"/>
    </row>
    <row r="144" spans="1:39" ht="39.950000000000003" customHeight="1" thickBot="1" x14ac:dyDescent="0.25">
      <c r="A144" s="19" t="s">
        <v>116</v>
      </c>
      <c r="B144" s="463" t="s">
        <v>106</v>
      </c>
      <c r="C144" s="464"/>
      <c r="D144" s="291"/>
      <c r="E144" s="360"/>
      <c r="F144" s="360">
        <v>20</v>
      </c>
      <c r="G144" s="346"/>
      <c r="H144" s="354"/>
      <c r="I144" s="354"/>
      <c r="J144" s="354"/>
      <c r="K144" s="355"/>
      <c r="L144" s="346"/>
      <c r="M144" s="356"/>
      <c r="N144" s="357"/>
      <c r="O144" s="358"/>
      <c r="P144" s="346"/>
      <c r="Q144" s="359"/>
      <c r="R144" s="356"/>
      <c r="S144" s="358"/>
      <c r="T144" s="349"/>
      <c r="U144" s="356"/>
      <c r="V144" s="356"/>
      <c r="W144" s="358"/>
      <c r="X144" s="349"/>
      <c r="Y144" s="356"/>
      <c r="Z144" s="356"/>
      <c r="AA144" s="358"/>
      <c r="AB144" s="149"/>
      <c r="AC144" s="64"/>
      <c r="AD144" s="139">
        <v>20</v>
      </c>
      <c r="AE144" s="142"/>
      <c r="AF144" s="141"/>
      <c r="AG144" s="140">
        <v>20</v>
      </c>
      <c r="AH144" s="137"/>
      <c r="AI144" s="137">
        <v>20</v>
      </c>
      <c r="AJ144" s="136"/>
      <c r="AK144" s="136">
        <v>0</v>
      </c>
      <c r="AL144" s="74"/>
      <c r="AM144" s="74"/>
    </row>
    <row r="145" spans="1:39" ht="18" customHeight="1" thickTop="1" x14ac:dyDescent="0.2">
      <c r="A145" s="95"/>
      <c r="B145" s="396" t="s">
        <v>63</v>
      </c>
      <c r="C145" s="397"/>
      <c r="D145" s="507">
        <f t="shared" ref="D145:F145" si="17">SUM(D134:D144)</f>
        <v>4</v>
      </c>
      <c r="E145" s="509">
        <f t="shared" si="17"/>
        <v>18</v>
      </c>
      <c r="F145" s="510">
        <f t="shared" si="17"/>
        <v>52</v>
      </c>
      <c r="G145" s="481">
        <f t="shared" ref="G145:AA145" si="18">SUM(G134:G144)</f>
        <v>276</v>
      </c>
      <c r="H145" s="394">
        <f t="shared" si="18"/>
        <v>112</v>
      </c>
      <c r="I145" s="394">
        <f t="shared" si="18"/>
        <v>0</v>
      </c>
      <c r="J145" s="394">
        <f t="shared" si="18"/>
        <v>84</v>
      </c>
      <c r="K145" s="484">
        <f t="shared" si="18"/>
        <v>80</v>
      </c>
      <c r="L145" s="329">
        <f t="shared" si="18"/>
        <v>40</v>
      </c>
      <c r="M145" s="330">
        <f t="shared" si="18"/>
        <v>0</v>
      </c>
      <c r="N145" s="330">
        <f t="shared" si="18"/>
        <v>16</v>
      </c>
      <c r="O145" s="331">
        <f t="shared" si="18"/>
        <v>32</v>
      </c>
      <c r="P145" s="329">
        <f t="shared" si="18"/>
        <v>56</v>
      </c>
      <c r="Q145" s="330">
        <f t="shared" si="18"/>
        <v>0</v>
      </c>
      <c r="R145" s="330">
        <f t="shared" si="18"/>
        <v>48</v>
      </c>
      <c r="S145" s="332">
        <f t="shared" si="18"/>
        <v>32</v>
      </c>
      <c r="T145" s="333">
        <f t="shared" si="18"/>
        <v>16</v>
      </c>
      <c r="U145" s="330">
        <f t="shared" si="18"/>
        <v>0</v>
      </c>
      <c r="V145" s="330">
        <f t="shared" si="18"/>
        <v>20</v>
      </c>
      <c r="W145" s="331">
        <f t="shared" si="18"/>
        <v>16</v>
      </c>
      <c r="X145" s="329">
        <f t="shared" si="18"/>
        <v>0</v>
      </c>
      <c r="Y145" s="330">
        <f t="shared" si="18"/>
        <v>0</v>
      </c>
      <c r="Z145" s="330">
        <f t="shared" si="18"/>
        <v>0</v>
      </c>
      <c r="AA145" s="332">
        <f t="shared" si="18"/>
        <v>0</v>
      </c>
      <c r="AB145" s="149"/>
      <c r="AC145" s="64"/>
      <c r="AD145" s="65"/>
      <c r="AE145" s="65"/>
      <c r="AF145" s="65"/>
      <c r="AG145" s="65"/>
      <c r="AH145" s="65"/>
      <c r="AI145" s="65"/>
      <c r="AJ145" s="64"/>
      <c r="AK145" s="64"/>
      <c r="AL145" s="74"/>
      <c r="AM145" s="74"/>
    </row>
    <row r="146" spans="1:39" ht="18" customHeight="1" thickBot="1" x14ac:dyDescent="0.25">
      <c r="A146" s="96"/>
      <c r="B146" s="398"/>
      <c r="C146" s="399"/>
      <c r="D146" s="508"/>
      <c r="E146" s="395"/>
      <c r="F146" s="485"/>
      <c r="G146" s="482"/>
      <c r="H146" s="395"/>
      <c r="I146" s="395"/>
      <c r="J146" s="395"/>
      <c r="K146" s="485"/>
      <c r="L146" s="511">
        <f>SUM(L145:O145)</f>
        <v>88</v>
      </c>
      <c r="M146" s="512"/>
      <c r="N146" s="512"/>
      <c r="O146" s="513"/>
      <c r="P146" s="511">
        <f>SUM(P145:S145)</f>
        <v>136</v>
      </c>
      <c r="Q146" s="512"/>
      <c r="R146" s="512"/>
      <c r="S146" s="513"/>
      <c r="T146" s="511">
        <f>SUM(T145:W145)</f>
        <v>52</v>
      </c>
      <c r="U146" s="512"/>
      <c r="V146" s="512"/>
      <c r="W146" s="513"/>
      <c r="X146" s="511">
        <f>SUM(X145:AA145)</f>
        <v>0</v>
      </c>
      <c r="Y146" s="512"/>
      <c r="Z146" s="512"/>
      <c r="AA146" s="513"/>
      <c r="AB146" s="149"/>
      <c r="AC146" s="64"/>
      <c r="AD146" s="65"/>
      <c r="AE146" s="217">
        <f>SUM(AE134:AE144)</f>
        <v>9</v>
      </c>
      <c r="AF146" s="217">
        <f t="shared" ref="AF146:AG146" si="19">SUM(AF134:AF144)</f>
        <v>16</v>
      </c>
      <c r="AG146" s="217">
        <f t="shared" si="19"/>
        <v>27</v>
      </c>
      <c r="AH146" s="65"/>
      <c r="AI146" s="65"/>
      <c r="AJ146" s="64"/>
      <c r="AK146" s="64"/>
      <c r="AL146" s="74"/>
      <c r="AM146" s="74"/>
    </row>
    <row r="147" spans="1:39" ht="18" customHeight="1" x14ac:dyDescent="0.2">
      <c r="A147" s="471" t="s">
        <v>107</v>
      </c>
      <c r="B147" s="472"/>
      <c r="C147" s="473"/>
      <c r="D147" s="548" t="s">
        <v>34</v>
      </c>
      <c r="E147" s="573" t="s">
        <v>35</v>
      </c>
      <c r="F147" s="451" t="s">
        <v>10</v>
      </c>
      <c r="G147" s="575" t="s">
        <v>28</v>
      </c>
      <c r="H147" s="497" t="s">
        <v>36</v>
      </c>
      <c r="I147" s="497" t="s">
        <v>37</v>
      </c>
      <c r="J147" s="497" t="s">
        <v>38</v>
      </c>
      <c r="K147" s="525" t="s">
        <v>39</v>
      </c>
      <c r="L147" s="409" t="s">
        <v>30</v>
      </c>
      <c r="M147" s="410"/>
      <c r="N147" s="410"/>
      <c r="O147" s="417"/>
      <c r="P147" s="409" t="s">
        <v>31</v>
      </c>
      <c r="Q147" s="410"/>
      <c r="R147" s="410"/>
      <c r="S147" s="417"/>
      <c r="T147" s="409" t="s">
        <v>32</v>
      </c>
      <c r="U147" s="410"/>
      <c r="V147" s="410"/>
      <c r="W147" s="417"/>
      <c r="X147" s="409" t="s">
        <v>33</v>
      </c>
      <c r="Y147" s="410"/>
      <c r="Z147" s="410"/>
      <c r="AA147" s="417"/>
      <c r="AB147" s="149"/>
      <c r="AC147" s="64"/>
      <c r="AD147" s="65"/>
      <c r="AE147" s="65"/>
      <c r="AF147" s="65"/>
      <c r="AG147" s="65"/>
      <c r="AH147" s="65"/>
      <c r="AI147" s="65"/>
      <c r="AJ147" s="64"/>
      <c r="AK147" s="64"/>
      <c r="AL147" s="74"/>
      <c r="AM147" s="74"/>
    </row>
    <row r="148" spans="1:39" ht="18" customHeight="1" x14ac:dyDescent="0.2">
      <c r="A148" s="471"/>
      <c r="B148" s="472"/>
      <c r="C148" s="473"/>
      <c r="D148" s="549"/>
      <c r="E148" s="574"/>
      <c r="F148" s="452"/>
      <c r="G148" s="570"/>
      <c r="H148" s="498"/>
      <c r="I148" s="498"/>
      <c r="J148" s="498"/>
      <c r="K148" s="526"/>
      <c r="L148" s="504" t="s">
        <v>36</v>
      </c>
      <c r="M148" s="505" t="s">
        <v>37</v>
      </c>
      <c r="N148" s="515" t="s">
        <v>38</v>
      </c>
      <c r="O148" s="24" t="s">
        <v>43</v>
      </c>
      <c r="P148" s="504" t="s">
        <v>36</v>
      </c>
      <c r="Q148" s="505" t="s">
        <v>37</v>
      </c>
      <c r="R148" s="515" t="s">
        <v>38</v>
      </c>
      <c r="S148" s="24" t="s">
        <v>43</v>
      </c>
      <c r="T148" s="504" t="s">
        <v>36</v>
      </c>
      <c r="U148" s="505" t="s">
        <v>37</v>
      </c>
      <c r="V148" s="515" t="s">
        <v>38</v>
      </c>
      <c r="W148" s="24" t="s">
        <v>43</v>
      </c>
      <c r="X148" s="504" t="s">
        <v>36</v>
      </c>
      <c r="Y148" s="505" t="s">
        <v>37</v>
      </c>
      <c r="Z148" s="515" t="s">
        <v>38</v>
      </c>
      <c r="AA148" s="24" t="s">
        <v>43</v>
      </c>
      <c r="AB148" s="149"/>
      <c r="AC148" s="64"/>
      <c r="AD148" s="65"/>
      <c r="AE148" s="65"/>
      <c r="AF148" s="65"/>
      <c r="AG148" s="65"/>
      <c r="AH148" s="65"/>
      <c r="AI148" s="64"/>
      <c r="AJ148" s="64"/>
      <c r="AK148" s="74"/>
      <c r="AL148" s="74"/>
    </row>
    <row r="149" spans="1:39" ht="18" customHeight="1" thickBot="1" x14ac:dyDescent="0.25">
      <c r="A149" s="471"/>
      <c r="B149" s="472"/>
      <c r="C149" s="473"/>
      <c r="D149" s="550"/>
      <c r="E149" s="516"/>
      <c r="F149" s="453"/>
      <c r="G149" s="571"/>
      <c r="H149" s="499"/>
      <c r="I149" s="499"/>
      <c r="J149" s="499"/>
      <c r="K149" s="527"/>
      <c r="L149" s="514"/>
      <c r="M149" s="499"/>
      <c r="N149" s="516"/>
      <c r="O149" s="86" t="s">
        <v>46</v>
      </c>
      <c r="P149" s="514"/>
      <c r="Q149" s="499"/>
      <c r="R149" s="516"/>
      <c r="S149" s="86" t="s">
        <v>46</v>
      </c>
      <c r="T149" s="514"/>
      <c r="U149" s="499"/>
      <c r="V149" s="516"/>
      <c r="W149" s="86" t="s">
        <v>46</v>
      </c>
      <c r="X149" s="514"/>
      <c r="Y149" s="499"/>
      <c r="Z149" s="516"/>
      <c r="AA149" s="86" t="s">
        <v>46</v>
      </c>
      <c r="AB149" s="149"/>
      <c r="AC149" s="64"/>
      <c r="AD149" s="65"/>
      <c r="AE149" s="65"/>
      <c r="AF149" s="65"/>
      <c r="AG149" s="65"/>
      <c r="AH149" s="65"/>
      <c r="AI149" s="64"/>
      <c r="AJ149" s="64"/>
      <c r="AK149" s="74"/>
      <c r="AL149" s="90" t="s">
        <v>65</v>
      </c>
    </row>
    <row r="150" spans="1:39" ht="18" customHeight="1" x14ac:dyDescent="0.2">
      <c r="A150" s="471"/>
      <c r="B150" s="472"/>
      <c r="C150" s="473"/>
      <c r="D150" s="437">
        <f>SUM(D101,D145)</f>
        <v>7</v>
      </c>
      <c r="E150" s="437">
        <f t="shared" ref="E150:F150" si="20">SUM(E101,E145)</f>
        <v>41</v>
      </c>
      <c r="F150" s="521">
        <f t="shared" si="20"/>
        <v>90</v>
      </c>
      <c r="G150" s="495">
        <f>SUM(G101,G145)</f>
        <v>600</v>
      </c>
      <c r="H150" s="495">
        <f t="shared" ref="H150:K150" si="21">SUM(H101,H145)</f>
        <v>298</v>
      </c>
      <c r="I150" s="495">
        <f t="shared" si="21"/>
        <v>42</v>
      </c>
      <c r="J150" s="495">
        <f t="shared" si="21"/>
        <v>108</v>
      </c>
      <c r="K150" s="495">
        <f t="shared" si="21"/>
        <v>152</v>
      </c>
      <c r="L150" s="212">
        <f>SUM(L145,L101)</f>
        <v>152</v>
      </c>
      <c r="M150" s="212">
        <f t="shared" ref="M150:O150" si="22">SUM(M145,M101)</f>
        <v>34</v>
      </c>
      <c r="N150" s="212">
        <f t="shared" si="22"/>
        <v>40</v>
      </c>
      <c r="O150" s="212">
        <f t="shared" si="22"/>
        <v>56</v>
      </c>
      <c r="P150" s="212">
        <f>SUM(P145,P101)</f>
        <v>114</v>
      </c>
      <c r="Q150" s="212">
        <f t="shared" ref="Q150:S150" si="23">SUM(Q145,Q101)</f>
        <v>8</v>
      </c>
      <c r="R150" s="212">
        <f t="shared" si="23"/>
        <v>48</v>
      </c>
      <c r="S150" s="212">
        <f t="shared" si="23"/>
        <v>64</v>
      </c>
      <c r="T150" s="212">
        <f>SUM(T145,T101)</f>
        <v>32</v>
      </c>
      <c r="U150" s="212">
        <f t="shared" ref="U150:W150" si="24">SUM(U145,U101)</f>
        <v>0</v>
      </c>
      <c r="V150" s="212">
        <f t="shared" si="24"/>
        <v>20</v>
      </c>
      <c r="W150" s="212">
        <f t="shared" si="24"/>
        <v>32</v>
      </c>
      <c r="X150" s="212">
        <f>SUM(X145,X101)</f>
        <v>0</v>
      </c>
      <c r="Y150" s="212">
        <f t="shared" ref="Y150:AA150" si="25">SUM(Y145,Y101)</f>
        <v>0</v>
      </c>
      <c r="Z150" s="212">
        <f t="shared" si="25"/>
        <v>0</v>
      </c>
      <c r="AA150" s="361">
        <f t="shared" si="25"/>
        <v>0</v>
      </c>
      <c r="AB150" s="149"/>
      <c r="AC150" s="64"/>
      <c r="AD150" s="65"/>
      <c r="AE150" s="65"/>
      <c r="AF150" s="65"/>
      <c r="AG150" s="65"/>
      <c r="AH150" s="65"/>
      <c r="AI150" s="64"/>
      <c r="AJ150" s="64"/>
      <c r="AK150" s="74"/>
      <c r="AL150" s="90">
        <f>SUM(L151:AA151)</f>
        <v>600</v>
      </c>
    </row>
    <row r="151" spans="1:39" ht="18" customHeight="1" thickBot="1" x14ac:dyDescent="0.25">
      <c r="A151" s="471"/>
      <c r="B151" s="472"/>
      <c r="C151" s="473"/>
      <c r="D151" s="438"/>
      <c r="E151" s="438"/>
      <c r="F151" s="522"/>
      <c r="G151" s="496"/>
      <c r="H151" s="496"/>
      <c r="I151" s="496"/>
      <c r="J151" s="496"/>
      <c r="K151" s="496"/>
      <c r="L151" s="492">
        <f>SUM(L150:O150)</f>
        <v>282</v>
      </c>
      <c r="M151" s="493"/>
      <c r="N151" s="493"/>
      <c r="O151" s="494"/>
      <c r="P151" s="492">
        <f>SUM(P150:S150)</f>
        <v>234</v>
      </c>
      <c r="Q151" s="493"/>
      <c r="R151" s="493"/>
      <c r="S151" s="494"/>
      <c r="T151" s="492">
        <f>SUM(T150:W150)</f>
        <v>84</v>
      </c>
      <c r="U151" s="493"/>
      <c r="V151" s="493"/>
      <c r="W151" s="494"/>
      <c r="X151" s="492">
        <f>SUM(X150:AA150)</f>
        <v>0</v>
      </c>
      <c r="Y151" s="493"/>
      <c r="Z151" s="493"/>
      <c r="AA151" s="494"/>
      <c r="AB151" s="149"/>
      <c r="AC151" s="64"/>
      <c r="AD151" s="65"/>
      <c r="AE151" s="65"/>
      <c r="AF151" s="65"/>
      <c r="AG151" s="65"/>
      <c r="AH151" s="65"/>
      <c r="AI151" s="65"/>
      <c r="AJ151" s="64"/>
      <c r="AK151" s="64"/>
      <c r="AL151" s="74"/>
      <c r="AM151" s="90">
        <f>SUM(L152:AA152)</f>
        <v>7</v>
      </c>
    </row>
    <row r="152" spans="1:39" ht="18" customHeight="1" x14ac:dyDescent="0.2">
      <c r="A152" s="471"/>
      <c r="B152" s="472"/>
      <c r="C152" s="473"/>
      <c r="D152" s="536" t="s">
        <v>66</v>
      </c>
      <c r="E152" s="537"/>
      <c r="F152" s="538"/>
      <c r="G152" s="544" t="s">
        <v>67</v>
      </c>
      <c r="H152" s="410"/>
      <c r="I152" s="410"/>
      <c r="J152" s="410"/>
      <c r="K152" s="417"/>
      <c r="L152" s="517">
        <f>1+L103</f>
        <v>2</v>
      </c>
      <c r="M152" s="518"/>
      <c r="N152" s="518"/>
      <c r="O152" s="519"/>
      <c r="P152" s="517">
        <f>2+P103</f>
        <v>4</v>
      </c>
      <c r="Q152" s="518"/>
      <c r="R152" s="518"/>
      <c r="S152" s="519"/>
      <c r="T152" s="517">
        <f>1+T103</f>
        <v>1</v>
      </c>
      <c r="U152" s="518"/>
      <c r="V152" s="518"/>
      <c r="W152" s="519"/>
      <c r="X152" s="576"/>
      <c r="Y152" s="577"/>
      <c r="Z152" s="577"/>
      <c r="AA152" s="578"/>
      <c r="AB152" s="151">
        <f>SUM(L152:AA152)</f>
        <v>7</v>
      </c>
      <c r="AC152" s="64"/>
      <c r="AD152" s="65"/>
      <c r="AE152" s="65"/>
      <c r="AF152" s="65"/>
      <c r="AG152" s="65"/>
      <c r="AH152" s="65"/>
      <c r="AI152" s="65"/>
      <c r="AJ152" s="64"/>
      <c r="AK152" s="64"/>
      <c r="AL152" s="74"/>
      <c r="AM152" s="90">
        <f>SUM(L153:AA153)</f>
        <v>41</v>
      </c>
    </row>
    <row r="153" spans="1:39" ht="18" customHeight="1" x14ac:dyDescent="0.2">
      <c r="A153" s="471"/>
      <c r="B153" s="472"/>
      <c r="C153" s="473"/>
      <c r="D153" s="539"/>
      <c r="E153" s="401"/>
      <c r="F153" s="540"/>
      <c r="G153" s="551" t="s">
        <v>68</v>
      </c>
      <c r="H153" s="552"/>
      <c r="I153" s="552"/>
      <c r="J153" s="552"/>
      <c r="K153" s="553"/>
      <c r="L153" s="486">
        <f>5+L104</f>
        <v>20</v>
      </c>
      <c r="M153" s="487"/>
      <c r="N153" s="487"/>
      <c r="O153" s="488"/>
      <c r="P153" s="486">
        <f>8+P104</f>
        <v>14</v>
      </c>
      <c r="Q153" s="487"/>
      <c r="R153" s="487"/>
      <c r="S153" s="488"/>
      <c r="T153" s="486">
        <f>5+T104</f>
        <v>7</v>
      </c>
      <c r="U153" s="487"/>
      <c r="V153" s="487"/>
      <c r="W153" s="488"/>
      <c r="X153" s="489"/>
      <c r="Y153" s="490"/>
      <c r="Z153" s="490"/>
      <c r="AA153" s="491"/>
      <c r="AB153" s="151">
        <f>SUM(L153:AA153)</f>
        <v>41</v>
      </c>
      <c r="AC153" s="64"/>
      <c r="AD153" s="65"/>
      <c r="AE153" s="65"/>
      <c r="AF153" s="65"/>
      <c r="AG153" s="65"/>
      <c r="AH153" s="65"/>
      <c r="AI153" s="65"/>
      <c r="AJ153" s="64"/>
      <c r="AK153" s="64"/>
      <c r="AL153" s="74"/>
      <c r="AM153" s="90">
        <f>SUM(L154:AA154)</f>
        <v>90</v>
      </c>
    </row>
    <row r="154" spans="1:39" ht="18" customHeight="1" thickBot="1" x14ac:dyDescent="0.25">
      <c r="A154" s="471"/>
      <c r="B154" s="472"/>
      <c r="C154" s="473"/>
      <c r="D154" s="541"/>
      <c r="E154" s="542"/>
      <c r="F154" s="543"/>
      <c r="G154" s="545" t="s">
        <v>10</v>
      </c>
      <c r="H154" s="546"/>
      <c r="I154" s="546"/>
      <c r="J154" s="546"/>
      <c r="K154" s="547"/>
      <c r="L154" s="478">
        <f>9+L105</f>
        <v>30</v>
      </c>
      <c r="M154" s="479"/>
      <c r="N154" s="479"/>
      <c r="O154" s="480"/>
      <c r="P154" s="478">
        <f>16+P105</f>
        <v>30</v>
      </c>
      <c r="Q154" s="479"/>
      <c r="R154" s="479"/>
      <c r="S154" s="480"/>
      <c r="T154" s="478">
        <f>27+T105</f>
        <v>30</v>
      </c>
      <c r="U154" s="479"/>
      <c r="V154" s="479"/>
      <c r="W154" s="480"/>
      <c r="X154" s="579"/>
      <c r="Y154" s="580"/>
      <c r="Z154" s="580"/>
      <c r="AA154" s="581"/>
      <c r="AB154" s="151">
        <f>SUM(L154:AA154)</f>
        <v>90</v>
      </c>
      <c r="AC154" s="64"/>
      <c r="AD154" s="65">
        <f t="shared" ref="AD154" si="26">SUM(AD134:AD145)</f>
        <v>52</v>
      </c>
      <c r="AE154" s="65">
        <f>SUM(AE134:AE144)</f>
        <v>9</v>
      </c>
      <c r="AF154" s="65">
        <f>SUM(AF134:AF144)</f>
        <v>16</v>
      </c>
      <c r="AG154" s="65">
        <f>SUM(AG134:AG144)</f>
        <v>27</v>
      </c>
      <c r="AH154" s="65">
        <f>SUM(AH134:AH145)</f>
        <v>0</v>
      </c>
      <c r="AI154" s="65" t="s">
        <v>69</v>
      </c>
      <c r="AJ154" s="64"/>
      <c r="AK154" s="64"/>
      <c r="AL154" s="74"/>
      <c r="AM154" s="74"/>
    </row>
    <row r="155" spans="1:39" ht="18" customHeight="1" x14ac:dyDescent="0.2">
      <c r="A155" s="2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25"/>
      <c r="P155" s="2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25"/>
      <c r="AB155" s="151">
        <f>AB154+AB105+AB58+20</f>
        <v>161</v>
      </c>
      <c r="AC155" s="64"/>
      <c r="AD155" s="98">
        <f>AD106+AD154</f>
        <v>90</v>
      </c>
      <c r="AE155" s="98">
        <f>AE106+AE154</f>
        <v>30</v>
      </c>
      <c r="AF155" s="98">
        <f>AF106+AF154</f>
        <v>30</v>
      </c>
      <c r="AG155" s="98">
        <f>AG106+AG154</f>
        <v>30</v>
      </c>
      <c r="AH155" s="65">
        <f>AH107+AH154</f>
        <v>0</v>
      </c>
      <c r="AI155" s="65" t="s">
        <v>70</v>
      </c>
      <c r="AJ155" s="64"/>
      <c r="AK155" s="64"/>
      <c r="AL155" s="74"/>
      <c r="AM155" s="74"/>
    </row>
    <row r="156" spans="1:39" ht="18" customHeight="1" x14ac:dyDescent="0.2">
      <c r="A156" s="92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7"/>
      <c r="P156" s="382"/>
      <c r="Q156" s="61" t="s">
        <v>145</v>
      </c>
      <c r="R156" s="83"/>
      <c r="S156" s="383"/>
      <c r="T156" s="383"/>
      <c r="U156" s="383"/>
      <c r="V156" s="383"/>
      <c r="W156" s="383"/>
      <c r="X156" s="26"/>
      <c r="Y156" s="148"/>
      <c r="Z156" s="383"/>
      <c r="AA156" s="27"/>
      <c r="AB156" s="149"/>
      <c r="AC156" s="64"/>
      <c r="AD156" s="65"/>
      <c r="AE156" s="64"/>
      <c r="AF156" s="64"/>
      <c r="AG156" s="64"/>
      <c r="AH156" s="64"/>
      <c r="AI156" s="64"/>
      <c r="AJ156" s="64"/>
      <c r="AK156" s="64"/>
      <c r="AL156" s="74"/>
      <c r="AM156" s="74"/>
    </row>
    <row r="157" spans="1:39" ht="18" customHeight="1" x14ac:dyDescent="0.2">
      <c r="A157" s="213"/>
      <c r="B157" s="214"/>
      <c r="C157" s="214"/>
      <c r="D157" s="214"/>
      <c r="E157" s="214"/>
      <c r="F157" s="214"/>
      <c r="G157" s="214"/>
      <c r="H157" s="214"/>
      <c r="I157" s="214"/>
      <c r="J157" s="214"/>
      <c r="K157" s="214"/>
      <c r="L157" s="214"/>
      <c r="M157" s="214"/>
      <c r="N157" s="214"/>
      <c r="O157" s="27"/>
      <c r="P157" s="384"/>
      <c r="Q157" s="61" t="s">
        <v>146</v>
      </c>
      <c r="AA157" s="387"/>
      <c r="AB157" s="74"/>
      <c r="AC157" s="74"/>
      <c r="AD157" s="74"/>
      <c r="AE157" s="74"/>
      <c r="AF157" s="74"/>
      <c r="AG157" s="74"/>
      <c r="AH157" s="74"/>
      <c r="AI157" s="74"/>
      <c r="AJ157" s="74"/>
      <c r="AK157" s="64"/>
      <c r="AL157" s="74"/>
      <c r="AM157" s="74"/>
    </row>
    <row r="158" spans="1:39" ht="18" customHeight="1" x14ac:dyDescent="0.2">
      <c r="A158" s="42"/>
      <c r="B158" s="214"/>
      <c r="C158" s="214"/>
      <c r="D158" s="214"/>
      <c r="E158" s="214"/>
      <c r="F158" s="214"/>
      <c r="G158" s="214"/>
      <c r="H158" s="214"/>
      <c r="I158" s="214"/>
      <c r="J158" s="214"/>
      <c r="K158" s="214"/>
      <c r="L158" s="214"/>
      <c r="M158" s="214"/>
      <c r="N158" s="214"/>
      <c r="O158" s="27"/>
      <c r="P158" s="384"/>
      <c r="Q158" s="67" t="s">
        <v>71</v>
      </c>
      <c r="R158" s="83"/>
      <c r="S158" s="385"/>
      <c r="T158" s="385"/>
      <c r="U158" s="385"/>
      <c r="V158" s="385"/>
      <c r="W158" s="385"/>
      <c r="X158" s="385"/>
      <c r="Y158" s="385"/>
      <c r="Z158" s="385"/>
      <c r="AA158" s="386"/>
      <c r="AB158" s="74"/>
      <c r="AC158" s="74"/>
      <c r="AD158" s="74"/>
      <c r="AE158" s="74"/>
      <c r="AF158" s="74"/>
      <c r="AG158" s="74"/>
      <c r="AH158" s="74"/>
      <c r="AI158" s="74"/>
      <c r="AJ158" s="74"/>
      <c r="AK158" s="74"/>
      <c r="AL158" s="74"/>
      <c r="AM158" s="74"/>
    </row>
    <row r="159" spans="1:39" ht="18" customHeight="1" x14ac:dyDescent="0.2">
      <c r="A159" s="42"/>
      <c r="B159" s="214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7"/>
      <c r="P159" s="384"/>
      <c r="Q159" s="6" t="s">
        <v>36</v>
      </c>
      <c r="R159" s="29" t="s">
        <v>72</v>
      </c>
      <c r="S159" s="385"/>
      <c r="T159" s="385"/>
      <c r="U159" s="385"/>
      <c r="V159" s="385"/>
      <c r="W159" s="385"/>
      <c r="X159" s="385"/>
      <c r="Y159" s="385"/>
      <c r="Z159" s="385"/>
      <c r="AA159" s="386"/>
      <c r="AB159" s="74"/>
      <c r="AC159" s="74"/>
      <c r="AD159" s="74"/>
      <c r="AE159" s="74"/>
      <c r="AF159" s="74"/>
      <c r="AG159" s="74"/>
      <c r="AH159" s="74"/>
      <c r="AI159" s="74"/>
      <c r="AJ159" s="74"/>
      <c r="AK159" s="74"/>
      <c r="AL159" s="74"/>
      <c r="AM159" s="74"/>
    </row>
    <row r="160" spans="1:39" ht="18" customHeight="1" x14ac:dyDescent="0.2">
      <c r="A160" s="42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7"/>
      <c r="P160" s="384"/>
      <c r="Q160" s="6" t="s">
        <v>37</v>
      </c>
      <c r="R160" s="29" t="s">
        <v>73</v>
      </c>
      <c r="S160" s="385"/>
      <c r="T160" s="385"/>
      <c r="U160" s="6"/>
      <c r="V160" s="385"/>
      <c r="W160" s="385"/>
      <c r="X160" s="385"/>
      <c r="Y160" s="385"/>
      <c r="Z160" s="385"/>
      <c r="AA160" s="386"/>
      <c r="AB160" s="74"/>
      <c r="AC160" s="74"/>
      <c r="AD160" s="74"/>
      <c r="AE160" s="74"/>
      <c r="AF160" s="74"/>
      <c r="AG160" s="74"/>
      <c r="AH160" s="74"/>
      <c r="AI160" s="74"/>
      <c r="AJ160" s="74"/>
      <c r="AK160" s="74"/>
      <c r="AL160" s="74"/>
      <c r="AM160" s="74"/>
    </row>
    <row r="161" spans="1:39" ht="18" customHeight="1" x14ac:dyDescent="0.2">
      <c r="A161" s="42"/>
      <c r="B161" s="97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7"/>
      <c r="P161" s="384"/>
      <c r="Q161" s="6" t="s">
        <v>38</v>
      </c>
      <c r="R161" s="29" t="s">
        <v>147</v>
      </c>
      <c r="S161" s="385"/>
      <c r="T161" s="385"/>
      <c r="U161" s="385"/>
      <c r="V161" s="385"/>
      <c r="W161" s="385"/>
      <c r="X161" s="385"/>
      <c r="Y161" s="385"/>
      <c r="Z161" s="385"/>
      <c r="AA161" s="386"/>
      <c r="AB161" s="74"/>
      <c r="AC161" s="74"/>
      <c r="AD161" s="74"/>
      <c r="AE161" s="74"/>
      <c r="AF161" s="74"/>
      <c r="AG161" s="74"/>
      <c r="AH161" s="74"/>
      <c r="AI161" s="74"/>
      <c r="AJ161" s="74"/>
      <c r="AK161" s="74"/>
      <c r="AL161" s="74"/>
      <c r="AM161" s="74"/>
    </row>
    <row r="162" spans="1:39" ht="18" customHeight="1" x14ac:dyDescent="0.2">
      <c r="A162" s="42"/>
      <c r="B162" s="29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7"/>
      <c r="P162" s="384"/>
      <c r="Q162" s="6" t="s">
        <v>43</v>
      </c>
      <c r="R162" s="29" t="s">
        <v>74</v>
      </c>
      <c r="S162" s="385"/>
      <c r="T162" s="385"/>
      <c r="U162" s="385"/>
      <c r="V162" s="385"/>
      <c r="W162" s="385"/>
      <c r="X162" s="385"/>
      <c r="Y162" s="385"/>
      <c r="Z162" s="385"/>
      <c r="AA162" s="386"/>
      <c r="AB162" s="74"/>
      <c r="AC162" s="74"/>
      <c r="AD162" s="74"/>
      <c r="AE162" s="74"/>
      <c r="AF162" s="74"/>
      <c r="AG162" s="74"/>
      <c r="AH162" s="74"/>
      <c r="AI162" s="74"/>
      <c r="AJ162" s="74"/>
      <c r="AK162" s="74"/>
      <c r="AL162" s="74"/>
      <c r="AM162" s="74"/>
    </row>
    <row r="163" spans="1:39" ht="18" customHeight="1" x14ac:dyDescent="0.2">
      <c r="A163" s="42"/>
      <c r="B163" s="29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7"/>
      <c r="P163" s="384"/>
      <c r="Q163" s="6" t="s">
        <v>46</v>
      </c>
      <c r="R163" s="29" t="s">
        <v>75</v>
      </c>
      <c r="S163" s="385"/>
      <c r="T163" s="385"/>
      <c r="U163" s="385"/>
      <c r="V163" s="6"/>
      <c r="W163" s="6"/>
      <c r="X163" s="6"/>
      <c r="Y163" s="6"/>
      <c r="Z163" s="385"/>
      <c r="AA163" s="386"/>
      <c r="AB163" s="74"/>
      <c r="AC163" s="74"/>
      <c r="AD163" s="74"/>
      <c r="AE163" s="74"/>
      <c r="AF163" s="74"/>
      <c r="AG163" s="74"/>
      <c r="AH163" s="74"/>
      <c r="AI163" s="74"/>
      <c r="AJ163" s="74"/>
      <c r="AK163" s="74"/>
      <c r="AL163" s="74"/>
      <c r="AM163" s="74"/>
    </row>
    <row r="164" spans="1:39" ht="18" customHeight="1" x14ac:dyDescent="0.2">
      <c r="A164" s="42"/>
      <c r="B164" s="67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7"/>
      <c r="P164" s="384"/>
      <c r="Q164" s="377"/>
      <c r="R164" s="381" t="s">
        <v>76</v>
      </c>
      <c r="S164" s="6" t="s">
        <v>77</v>
      </c>
      <c r="T164" s="385"/>
      <c r="U164" s="385"/>
      <c r="V164" s="385"/>
      <c r="W164" s="385"/>
      <c r="X164" s="385"/>
      <c r="Y164" s="385"/>
      <c r="Z164" s="385"/>
      <c r="AA164" s="386"/>
      <c r="AB164" s="74"/>
      <c r="AC164" s="74"/>
      <c r="AD164" s="74"/>
      <c r="AE164" s="74"/>
      <c r="AF164" s="74"/>
      <c r="AG164" s="74"/>
      <c r="AH164" s="74"/>
      <c r="AI164" s="74"/>
      <c r="AJ164" s="74"/>
      <c r="AK164" s="74"/>
      <c r="AL164" s="74"/>
      <c r="AM164" s="74"/>
    </row>
    <row r="165" spans="1:39" ht="18" customHeight="1" thickBot="1" x14ac:dyDescent="0.25">
      <c r="A165" s="33"/>
      <c r="B165" s="34"/>
      <c r="C165" s="34"/>
      <c r="D165" s="34"/>
      <c r="E165" s="35"/>
      <c r="F165" s="35"/>
      <c r="G165" s="35"/>
      <c r="H165" s="35"/>
      <c r="I165" s="35"/>
      <c r="J165" s="35"/>
      <c r="K165" s="34"/>
      <c r="L165" s="34"/>
      <c r="M165" s="34"/>
      <c r="N165" s="34"/>
      <c r="O165" s="36"/>
      <c r="P165" s="528" t="s">
        <v>108</v>
      </c>
      <c r="Q165" s="529"/>
      <c r="R165" s="529"/>
      <c r="S165" s="529"/>
      <c r="T165" s="529"/>
      <c r="U165" s="529"/>
      <c r="V165" s="529"/>
      <c r="W165" s="529"/>
      <c r="X165" s="529"/>
      <c r="Y165" s="529"/>
      <c r="Z165" s="529"/>
      <c r="AA165" s="530"/>
      <c r="AB165" s="74"/>
      <c r="AC165" s="74"/>
      <c r="AD165" s="74"/>
      <c r="AE165" s="74"/>
      <c r="AF165" s="74"/>
      <c r="AG165" s="74"/>
      <c r="AH165" s="74"/>
      <c r="AI165" s="74"/>
      <c r="AJ165" s="74"/>
      <c r="AK165" s="74"/>
      <c r="AL165" s="74"/>
      <c r="AM165" s="74"/>
    </row>
    <row r="166" spans="1:39" ht="18" customHeight="1" thickBot="1" x14ac:dyDescent="0.25">
      <c r="A166" s="74"/>
      <c r="B166" s="74"/>
      <c r="C166" s="74"/>
      <c r="D166" s="74"/>
      <c r="E166" s="74"/>
      <c r="F166" s="74"/>
      <c r="G166" s="74"/>
      <c r="H166" s="74"/>
      <c r="I166" s="74"/>
      <c r="J166" s="74"/>
      <c r="K166" s="74"/>
      <c r="L166" s="74"/>
      <c r="M166" s="74"/>
      <c r="N166" s="74"/>
      <c r="O166" s="74"/>
      <c r="P166" s="74"/>
      <c r="Q166" s="74"/>
      <c r="R166" s="74"/>
      <c r="S166" s="74"/>
      <c r="T166" s="74"/>
      <c r="U166" s="74"/>
      <c r="V166" s="74"/>
      <c r="W166" s="74"/>
      <c r="X166" s="74"/>
      <c r="Y166" s="74"/>
      <c r="Z166" s="74"/>
      <c r="AA166" s="74"/>
      <c r="AB166" s="74"/>
      <c r="AC166" s="74"/>
      <c r="AD166" s="74"/>
      <c r="AE166" s="74"/>
      <c r="AF166" s="74"/>
      <c r="AG166" s="74"/>
      <c r="AH166" s="74"/>
      <c r="AI166" s="74"/>
      <c r="AJ166" s="74"/>
      <c r="AK166" s="74"/>
      <c r="AL166" s="74"/>
      <c r="AM166" s="74"/>
    </row>
    <row r="167" spans="1:39" ht="18" customHeight="1" x14ac:dyDescent="0.2">
      <c r="A167" s="2"/>
      <c r="B167" s="3"/>
      <c r="C167" s="4"/>
      <c r="D167" s="403" t="str">
        <f>(D27)</f>
        <v>PLAN STUDIÓW NR 1</v>
      </c>
      <c r="E167" s="404"/>
      <c r="F167" s="404"/>
      <c r="G167" s="404"/>
      <c r="H167" s="404"/>
      <c r="I167" s="404"/>
      <c r="J167" s="404"/>
      <c r="K167" s="404"/>
      <c r="L167" s="404"/>
      <c r="M167" s="404"/>
      <c r="N167" s="404"/>
      <c r="O167" s="404"/>
      <c r="P167" s="404"/>
      <c r="Q167" s="404"/>
      <c r="R167" s="404"/>
      <c r="S167" s="405"/>
      <c r="T167" s="500"/>
      <c r="U167" s="501"/>
      <c r="V167" s="501"/>
      <c r="W167" s="501"/>
      <c r="X167" s="501"/>
      <c r="Y167" s="501"/>
      <c r="Z167" s="501"/>
      <c r="AA167" s="502"/>
      <c r="AB167" s="74"/>
      <c r="AC167" s="74"/>
      <c r="AD167" s="74"/>
      <c r="AE167" s="74"/>
      <c r="AF167" s="74"/>
      <c r="AG167" s="74"/>
      <c r="AH167" s="74"/>
      <c r="AI167" s="74"/>
      <c r="AJ167" s="74"/>
      <c r="AK167" s="74"/>
      <c r="AL167" s="74"/>
      <c r="AM167" s="74"/>
    </row>
    <row r="168" spans="1:39" ht="18" customHeight="1" x14ac:dyDescent="0.2">
      <c r="A168" s="411"/>
      <c r="B168" s="412"/>
      <c r="C168" s="413"/>
      <c r="D168" s="406"/>
      <c r="E168" s="407"/>
      <c r="F168" s="407"/>
      <c r="G168" s="407"/>
      <c r="H168" s="407"/>
      <c r="I168" s="407"/>
      <c r="J168" s="407"/>
      <c r="K168" s="407"/>
      <c r="L168" s="407"/>
      <c r="M168" s="407"/>
      <c r="N168" s="407"/>
      <c r="O168" s="407"/>
      <c r="P168" s="407"/>
      <c r="Q168" s="407"/>
      <c r="R168" s="407"/>
      <c r="S168" s="408"/>
      <c r="T168" s="434"/>
      <c r="U168" s="435"/>
      <c r="V168" s="435"/>
      <c r="W168" s="435"/>
      <c r="X168" s="435"/>
      <c r="Y168" s="435"/>
      <c r="Z168" s="435"/>
      <c r="AA168" s="436"/>
      <c r="AB168" s="74"/>
      <c r="AC168" s="74"/>
      <c r="AD168" s="74"/>
      <c r="AE168" s="74"/>
      <c r="AF168" s="74"/>
      <c r="AG168" s="74"/>
      <c r="AH168" s="74"/>
      <c r="AI168" s="74"/>
      <c r="AJ168" s="74"/>
      <c r="AK168" s="74"/>
      <c r="AL168" s="74"/>
      <c r="AM168" s="74"/>
    </row>
    <row r="169" spans="1:39" ht="18" customHeight="1" x14ac:dyDescent="0.2">
      <c r="A169" s="400" t="str">
        <f>A29</f>
        <v>WYDZIAŁ BUDOWNICTWA ARCHITEKTURY I INŻYNIERII ŚRODOWISKA</v>
      </c>
      <c r="B169" s="401"/>
      <c r="C169" s="402"/>
      <c r="D169" s="406"/>
      <c r="E169" s="407"/>
      <c r="F169" s="407"/>
      <c r="G169" s="407"/>
      <c r="H169" s="407"/>
      <c r="I169" s="407"/>
      <c r="J169" s="407"/>
      <c r="K169" s="407"/>
      <c r="L169" s="407"/>
      <c r="M169" s="407"/>
      <c r="N169" s="407"/>
      <c r="O169" s="407"/>
      <c r="P169" s="407"/>
      <c r="Q169" s="407"/>
      <c r="R169" s="407"/>
      <c r="S169" s="408"/>
      <c r="T169" s="434"/>
      <c r="U169" s="435"/>
      <c r="V169" s="435"/>
      <c r="W169" s="435"/>
      <c r="X169" s="435"/>
      <c r="Y169" s="435"/>
      <c r="Z169" s="435"/>
      <c r="AA169" s="436"/>
      <c r="AB169" s="74"/>
      <c r="AC169" s="74"/>
      <c r="AD169" s="74"/>
      <c r="AE169" s="74"/>
      <c r="AF169" s="74"/>
      <c r="AG169" s="74"/>
      <c r="AH169" s="74"/>
      <c r="AI169" s="74"/>
      <c r="AJ169" s="74"/>
      <c r="AK169" s="74"/>
      <c r="AL169" s="74"/>
      <c r="AM169" s="74"/>
    </row>
    <row r="170" spans="1:39" ht="18" customHeight="1" x14ac:dyDescent="0.2">
      <c r="A170" s="400"/>
      <c r="B170" s="401"/>
      <c r="C170" s="402"/>
      <c r="D170" s="104" t="s">
        <v>2</v>
      </c>
      <c r="E170" s="83"/>
      <c r="F170" s="83"/>
      <c r="G170" s="83"/>
      <c r="H170" s="67" t="str">
        <f>C7</f>
        <v>PROFIL OGÓLNOAKADEMICKI</v>
      </c>
      <c r="I170" s="74"/>
      <c r="J170" s="56"/>
      <c r="K170" s="56"/>
      <c r="L170" s="56"/>
      <c r="M170" s="56"/>
      <c r="N170" s="56"/>
      <c r="O170" s="56"/>
      <c r="P170" s="6"/>
      <c r="Q170" s="6"/>
      <c r="R170" s="6"/>
      <c r="S170" s="7"/>
      <c r="T170" s="421"/>
      <c r="U170" s="401"/>
      <c r="V170" s="401"/>
      <c r="W170" s="401"/>
      <c r="X170" s="401"/>
      <c r="Y170" s="401"/>
      <c r="Z170" s="401"/>
      <c r="AA170" s="556"/>
      <c r="AB170" s="74"/>
      <c r="AC170" s="74"/>
      <c r="AD170" s="74"/>
      <c r="AE170" s="74"/>
      <c r="AF170" s="74"/>
      <c r="AG170" s="74"/>
      <c r="AH170" s="74"/>
      <c r="AI170" s="74"/>
      <c r="AJ170" s="74"/>
      <c r="AK170" s="74"/>
      <c r="AL170" s="74"/>
      <c r="AM170" s="74"/>
    </row>
    <row r="171" spans="1:39" ht="18" customHeight="1" x14ac:dyDescent="0.2">
      <c r="A171" s="421"/>
      <c r="B171" s="401"/>
      <c r="C171" s="402"/>
      <c r="D171" s="104" t="s">
        <v>4</v>
      </c>
      <c r="E171" s="83"/>
      <c r="F171" s="83"/>
      <c r="G171" s="104"/>
      <c r="H171" s="56" t="str">
        <f>H31</f>
        <v>STUDIA DRUGIEGO STOPNIA (1,5-letnie)</v>
      </c>
      <c r="I171" s="74"/>
      <c r="J171" s="56"/>
      <c r="K171" s="56"/>
      <c r="L171" s="56"/>
      <c r="M171" s="56"/>
      <c r="N171" s="56"/>
      <c r="O171" s="56"/>
      <c r="P171" s="6"/>
      <c r="Q171" s="6"/>
      <c r="R171" s="6"/>
      <c r="S171" s="7"/>
      <c r="T171" s="454"/>
      <c r="U171" s="455"/>
      <c r="V171" s="455"/>
      <c r="W171" s="455"/>
      <c r="X171" s="455"/>
      <c r="Y171" s="455"/>
      <c r="Z171" s="455"/>
      <c r="AA171" s="483"/>
      <c r="AB171" s="74"/>
      <c r="AC171" s="74"/>
      <c r="AD171" s="74"/>
      <c r="AE171" s="74"/>
      <c r="AF171" s="74"/>
      <c r="AG171" s="74"/>
      <c r="AH171" s="74"/>
      <c r="AI171" s="74"/>
      <c r="AJ171" s="74"/>
      <c r="AK171" s="74"/>
      <c r="AL171" s="74"/>
      <c r="AM171" s="74"/>
    </row>
    <row r="172" spans="1:39" ht="18" customHeight="1" x14ac:dyDescent="0.2">
      <c r="A172" s="421" t="s">
        <v>143</v>
      </c>
      <c r="B172" s="401"/>
      <c r="C172" s="402"/>
      <c r="D172" s="104" t="s">
        <v>6</v>
      </c>
      <c r="E172" s="83"/>
      <c r="F172" s="83"/>
      <c r="G172" s="104"/>
      <c r="H172" s="56" t="str">
        <f>C9</f>
        <v>STUDIA NIESTACJONARNE</v>
      </c>
      <c r="I172" s="74"/>
      <c r="J172" s="56"/>
      <c r="K172" s="56"/>
      <c r="L172" s="56"/>
      <c r="M172" s="56"/>
      <c r="N172" s="56"/>
      <c r="O172" s="56"/>
      <c r="P172" s="6"/>
      <c r="Q172" s="6"/>
      <c r="R172" s="6"/>
      <c r="S172" s="7"/>
      <c r="T172" s="418"/>
      <c r="U172" s="419"/>
      <c r="V172" s="419"/>
      <c r="W172" s="419"/>
      <c r="X172" s="419"/>
      <c r="Y172" s="419"/>
      <c r="Z172" s="419"/>
      <c r="AA172" s="420"/>
      <c r="AB172" s="74"/>
      <c r="AC172" s="74"/>
      <c r="AD172" s="74"/>
      <c r="AE172" s="74"/>
      <c r="AF172" s="74"/>
      <c r="AG172" s="74"/>
      <c r="AH172" s="74"/>
      <c r="AI172" s="74"/>
      <c r="AJ172" s="74"/>
      <c r="AK172" s="74"/>
      <c r="AL172" s="74"/>
      <c r="AM172" s="74"/>
    </row>
    <row r="173" spans="1:39" ht="18" customHeight="1" x14ac:dyDescent="0.2">
      <c r="A173" s="454" t="s">
        <v>18</v>
      </c>
      <c r="B173" s="455"/>
      <c r="C173" s="456"/>
      <c r="D173" s="104" t="s">
        <v>1</v>
      </c>
      <c r="E173" s="104"/>
      <c r="F173" s="104"/>
      <c r="G173" s="104"/>
      <c r="H173" s="68" t="s">
        <v>19</v>
      </c>
      <c r="I173" s="74"/>
      <c r="J173" s="56"/>
      <c r="K173" s="56"/>
      <c r="L173" s="56"/>
      <c r="M173" s="56"/>
      <c r="N173" s="56"/>
      <c r="O173" s="56"/>
      <c r="P173" s="6"/>
      <c r="Q173" s="6"/>
      <c r="R173" s="6"/>
      <c r="S173" s="7"/>
      <c r="T173" s="418" t="s">
        <v>17</v>
      </c>
      <c r="U173" s="419"/>
      <c r="V173" s="419"/>
      <c r="W173" s="419"/>
      <c r="X173" s="419"/>
      <c r="Y173" s="419"/>
      <c r="Z173" s="419"/>
      <c r="AA173" s="420"/>
      <c r="AB173" s="74"/>
      <c r="AC173" s="74"/>
      <c r="AD173" s="74"/>
      <c r="AE173" s="74"/>
      <c r="AF173" s="74"/>
      <c r="AG173" s="74"/>
      <c r="AH173" s="74"/>
      <c r="AI173" s="74"/>
      <c r="AJ173" s="74"/>
      <c r="AK173" s="74"/>
      <c r="AL173" s="74"/>
      <c r="AM173" s="74"/>
    </row>
    <row r="174" spans="1:39" ht="18" customHeight="1" x14ac:dyDescent="0.2">
      <c r="A174" s="421" t="s">
        <v>21</v>
      </c>
      <c r="B174" s="401"/>
      <c r="C174" s="402"/>
      <c r="D174" s="8" t="s">
        <v>22</v>
      </c>
      <c r="E174" s="104"/>
      <c r="F174" s="104"/>
      <c r="G174" s="104"/>
      <c r="H174" s="26" t="s">
        <v>85</v>
      </c>
      <c r="I174" s="74"/>
      <c r="J174" s="6"/>
      <c r="K174" s="56"/>
      <c r="L174" s="56"/>
      <c r="M174" s="56"/>
      <c r="N174" s="56"/>
      <c r="O174" s="56"/>
      <c r="P174" s="6"/>
      <c r="Q174" s="6"/>
      <c r="R174" s="6"/>
      <c r="S174" s="7"/>
      <c r="T174" s="418" t="s">
        <v>20</v>
      </c>
      <c r="U174" s="419"/>
      <c r="V174" s="419"/>
      <c r="W174" s="419"/>
      <c r="X174" s="419"/>
      <c r="Y174" s="419"/>
      <c r="Z174" s="419"/>
      <c r="AA174" s="420"/>
      <c r="AB174" s="74"/>
      <c r="AC174" s="74"/>
      <c r="AD174" s="74"/>
      <c r="AE174" s="74"/>
      <c r="AF174" s="74"/>
      <c r="AG174" s="74"/>
      <c r="AH174" s="74"/>
      <c r="AI174" s="74"/>
      <c r="AJ174" s="74"/>
      <c r="AK174" s="74"/>
      <c r="AL174" s="74"/>
      <c r="AM174" s="74"/>
    </row>
    <row r="175" spans="1:39" ht="18" customHeight="1" thickBot="1" x14ac:dyDescent="0.25">
      <c r="A175" s="9"/>
      <c r="B175" s="103"/>
      <c r="C175" s="10"/>
      <c r="D175" s="8"/>
      <c r="E175" s="104"/>
      <c r="F175" s="104"/>
      <c r="G175" s="104"/>
      <c r="H175" s="104"/>
      <c r="I175" s="5"/>
      <c r="J175" s="104"/>
      <c r="K175" s="5"/>
      <c r="L175" s="56"/>
      <c r="M175" s="56"/>
      <c r="N175" s="56"/>
      <c r="O175" s="56"/>
      <c r="P175" s="6"/>
      <c r="Q175" s="6"/>
      <c r="R175" s="6"/>
      <c r="S175" s="7"/>
      <c r="T175" s="414"/>
      <c r="U175" s="415"/>
      <c r="V175" s="415"/>
      <c r="W175" s="415"/>
      <c r="X175" s="415"/>
      <c r="Y175" s="415"/>
      <c r="Z175" s="415"/>
      <c r="AA175" s="416"/>
      <c r="AB175" s="74"/>
      <c r="AC175" s="74"/>
      <c r="AD175" s="74"/>
      <c r="AE175" s="74"/>
      <c r="AF175" s="74"/>
      <c r="AG175" s="74"/>
      <c r="AH175" s="74"/>
      <c r="AI175" s="74"/>
      <c r="AJ175" s="74"/>
      <c r="AK175" s="74"/>
      <c r="AL175" s="74"/>
      <c r="AM175" s="74"/>
    </row>
    <row r="176" spans="1:39" ht="18" customHeight="1" thickBot="1" x14ac:dyDescent="0.25">
      <c r="A176" s="423"/>
      <c r="B176" s="423"/>
      <c r="C176" s="423"/>
      <c r="D176" s="423"/>
      <c r="E176" s="423"/>
      <c r="F176" s="423"/>
      <c r="G176" s="423"/>
      <c r="H176" s="423"/>
      <c r="I176" s="423"/>
      <c r="J176" s="423"/>
      <c r="K176" s="423"/>
      <c r="L176" s="423"/>
      <c r="M176" s="423"/>
      <c r="N176" s="423"/>
      <c r="O176" s="423"/>
      <c r="P176" s="423"/>
      <c r="Q176" s="423"/>
      <c r="R176" s="423"/>
      <c r="S176" s="423"/>
      <c r="T176" s="423"/>
      <c r="U176" s="423"/>
      <c r="V176" s="423"/>
      <c r="W176" s="423"/>
      <c r="X176" s="423"/>
      <c r="Y176" s="423"/>
      <c r="Z176" s="423"/>
      <c r="AA176" s="423"/>
      <c r="AB176" s="74"/>
      <c r="AC176" s="74"/>
      <c r="AD176" s="74"/>
      <c r="AE176" s="74"/>
      <c r="AF176" s="74"/>
      <c r="AG176" s="74"/>
      <c r="AH176" s="74"/>
      <c r="AI176" s="74"/>
      <c r="AJ176" s="74"/>
      <c r="AK176" s="74"/>
    </row>
    <row r="177" spans="1:37" ht="18" customHeight="1" x14ac:dyDescent="0.2">
      <c r="A177" s="425" t="s">
        <v>79</v>
      </c>
      <c r="B177" s="428" t="s">
        <v>24</v>
      </c>
      <c r="C177" s="429"/>
      <c r="D177" s="531" t="s">
        <v>25</v>
      </c>
      <c r="E177" s="429"/>
      <c r="F177" s="532"/>
      <c r="G177" s="409" t="s">
        <v>26</v>
      </c>
      <c r="H177" s="410"/>
      <c r="I177" s="410"/>
      <c r="J177" s="410"/>
      <c r="K177" s="410"/>
      <c r="L177" s="409" t="s">
        <v>27</v>
      </c>
      <c r="M177" s="410"/>
      <c r="N177" s="410"/>
      <c r="O177" s="410"/>
      <c r="P177" s="410"/>
      <c r="Q177" s="410"/>
      <c r="R177" s="410"/>
      <c r="S177" s="410"/>
      <c r="T177" s="410"/>
      <c r="U177" s="410"/>
      <c r="V177" s="410"/>
      <c r="W177" s="410"/>
      <c r="X177" s="410"/>
      <c r="Y177" s="410"/>
      <c r="Z177" s="410"/>
      <c r="AA177" s="417"/>
      <c r="AB177" s="74"/>
      <c r="AC177" s="74"/>
      <c r="AD177" s="74"/>
      <c r="AE177" s="74"/>
      <c r="AF177" s="74"/>
      <c r="AG177" s="74"/>
      <c r="AH177" s="74"/>
      <c r="AI177" s="74"/>
      <c r="AJ177" s="74"/>
      <c r="AK177" s="74"/>
    </row>
    <row r="178" spans="1:37" ht="18" customHeight="1" x14ac:dyDescent="0.2">
      <c r="A178" s="426"/>
      <c r="B178" s="430"/>
      <c r="C178" s="431"/>
      <c r="D178" s="533"/>
      <c r="E178" s="431"/>
      <c r="F178" s="534"/>
      <c r="G178" s="569" t="s">
        <v>28</v>
      </c>
      <c r="H178" s="572" t="s">
        <v>29</v>
      </c>
      <c r="I178" s="572"/>
      <c r="J178" s="572"/>
      <c r="K178" s="551"/>
      <c r="L178" s="504" t="s">
        <v>30</v>
      </c>
      <c r="M178" s="505"/>
      <c r="N178" s="505"/>
      <c r="O178" s="506"/>
      <c r="P178" s="504" t="s">
        <v>31</v>
      </c>
      <c r="Q178" s="505"/>
      <c r="R178" s="505"/>
      <c r="S178" s="520"/>
      <c r="T178" s="561" t="s">
        <v>32</v>
      </c>
      <c r="U178" s="505"/>
      <c r="V178" s="505"/>
      <c r="W178" s="506"/>
      <c r="X178" s="504" t="s">
        <v>33</v>
      </c>
      <c r="Y178" s="505"/>
      <c r="Z178" s="505"/>
      <c r="AA178" s="520"/>
      <c r="AB178" s="74"/>
      <c r="AC178" s="74"/>
      <c r="AD178" s="74"/>
      <c r="AE178" s="74"/>
      <c r="AF178" s="74"/>
      <c r="AG178" s="74"/>
      <c r="AH178" s="74"/>
      <c r="AI178" s="74"/>
      <c r="AJ178" s="74"/>
      <c r="AK178" s="74"/>
    </row>
    <row r="179" spans="1:37" ht="18" customHeight="1" x14ac:dyDescent="0.2">
      <c r="A179" s="426"/>
      <c r="B179" s="430"/>
      <c r="C179" s="431"/>
      <c r="D179" s="457" t="s">
        <v>34</v>
      </c>
      <c r="E179" s="588" t="s">
        <v>35</v>
      </c>
      <c r="F179" s="535" t="s">
        <v>10</v>
      </c>
      <c r="G179" s="570"/>
      <c r="H179" s="572" t="s">
        <v>36</v>
      </c>
      <c r="I179" s="572" t="s">
        <v>37</v>
      </c>
      <c r="J179" s="572" t="s">
        <v>38</v>
      </c>
      <c r="K179" s="551" t="s">
        <v>39</v>
      </c>
      <c r="L179" s="566" t="s">
        <v>80</v>
      </c>
      <c r="M179" s="567"/>
      <c r="N179" s="567"/>
      <c r="O179" s="567"/>
      <c r="P179" s="567"/>
      <c r="Q179" s="567"/>
      <c r="R179" s="567"/>
      <c r="S179" s="567"/>
      <c r="T179" s="567"/>
      <c r="U179" s="567"/>
      <c r="V179" s="567"/>
      <c r="W179" s="567"/>
      <c r="X179" s="567"/>
      <c r="Y179" s="567"/>
      <c r="Z179" s="567"/>
      <c r="AA179" s="568"/>
      <c r="AB179" s="216" t="s">
        <v>41</v>
      </c>
      <c r="AC179" s="64"/>
      <c r="AD179" s="147"/>
      <c r="AE179" s="147"/>
      <c r="AF179" s="147"/>
      <c r="AG179" s="147"/>
      <c r="AH179" s="147"/>
      <c r="AI179" s="147"/>
      <c r="AJ179" s="64"/>
      <c r="AK179" s="64"/>
    </row>
    <row r="180" spans="1:37" ht="18" customHeight="1" x14ac:dyDescent="0.2">
      <c r="A180" s="426"/>
      <c r="B180" s="430"/>
      <c r="C180" s="431"/>
      <c r="D180" s="457"/>
      <c r="E180" s="589"/>
      <c r="F180" s="452"/>
      <c r="G180" s="570"/>
      <c r="H180" s="572"/>
      <c r="I180" s="572"/>
      <c r="J180" s="572"/>
      <c r="K180" s="551"/>
      <c r="L180" s="554" t="s">
        <v>36</v>
      </c>
      <c r="M180" s="523" t="s">
        <v>37</v>
      </c>
      <c r="N180" s="559" t="s">
        <v>38</v>
      </c>
      <c r="O180" s="12" t="s">
        <v>43</v>
      </c>
      <c r="P180" s="554" t="s">
        <v>36</v>
      </c>
      <c r="Q180" s="523" t="s">
        <v>37</v>
      </c>
      <c r="R180" s="559" t="s">
        <v>38</v>
      </c>
      <c r="S180" s="12" t="s">
        <v>43</v>
      </c>
      <c r="T180" s="554" t="s">
        <v>36</v>
      </c>
      <c r="U180" s="523" t="s">
        <v>37</v>
      </c>
      <c r="V180" s="559" t="s">
        <v>38</v>
      </c>
      <c r="W180" s="12" t="s">
        <v>43</v>
      </c>
      <c r="X180" s="554" t="s">
        <v>36</v>
      </c>
      <c r="Y180" s="523" t="s">
        <v>37</v>
      </c>
      <c r="Z180" s="559" t="s">
        <v>38</v>
      </c>
      <c r="AA180" s="12" t="s">
        <v>43</v>
      </c>
      <c r="AB180" s="149"/>
      <c r="AC180" s="64"/>
      <c r="AD180" s="388" t="s">
        <v>42</v>
      </c>
      <c r="AE180" s="388"/>
      <c r="AF180" s="388"/>
      <c r="AG180" s="388"/>
      <c r="AH180" s="388"/>
      <c r="AI180" s="388"/>
      <c r="AJ180" s="149"/>
      <c r="AK180" s="149"/>
    </row>
    <row r="181" spans="1:37" ht="18" customHeight="1" thickBot="1" x14ac:dyDescent="0.25">
      <c r="A181" s="427"/>
      <c r="B181" s="432"/>
      <c r="C181" s="433"/>
      <c r="D181" s="458"/>
      <c r="E181" s="590"/>
      <c r="F181" s="453"/>
      <c r="G181" s="571"/>
      <c r="H181" s="524"/>
      <c r="I181" s="524"/>
      <c r="J181" s="524"/>
      <c r="K181" s="545"/>
      <c r="L181" s="555"/>
      <c r="M181" s="524"/>
      <c r="N181" s="560"/>
      <c r="O181" s="86" t="s">
        <v>46</v>
      </c>
      <c r="P181" s="555"/>
      <c r="Q181" s="524"/>
      <c r="R181" s="560"/>
      <c r="S181" s="86" t="s">
        <v>46</v>
      </c>
      <c r="T181" s="555"/>
      <c r="U181" s="524"/>
      <c r="V181" s="560"/>
      <c r="W181" s="86" t="s">
        <v>46</v>
      </c>
      <c r="X181" s="555"/>
      <c r="Y181" s="524"/>
      <c r="Z181" s="560"/>
      <c r="AA181" s="86" t="s">
        <v>46</v>
      </c>
      <c r="AB181" s="149"/>
      <c r="AC181" s="64"/>
      <c r="AD181" s="152" t="s">
        <v>44</v>
      </c>
      <c r="AE181" s="152" t="s">
        <v>45</v>
      </c>
      <c r="AF181" s="152"/>
      <c r="AG181" s="152"/>
      <c r="AH181" s="152"/>
      <c r="AI181" s="150"/>
      <c r="AJ181" s="149"/>
      <c r="AK181" s="149"/>
    </row>
    <row r="182" spans="1:37" ht="18" customHeight="1" thickBot="1" x14ac:dyDescent="0.25">
      <c r="A182" s="87" t="s">
        <v>129</v>
      </c>
      <c r="B182" s="390" t="s">
        <v>97</v>
      </c>
      <c r="C182" s="391"/>
      <c r="D182" s="391"/>
      <c r="E182" s="391"/>
      <c r="F182" s="391"/>
      <c r="G182" s="391"/>
      <c r="H182" s="391"/>
      <c r="I182" s="391"/>
      <c r="J182" s="391"/>
      <c r="K182" s="391"/>
      <c r="L182" s="392"/>
      <c r="M182" s="392"/>
      <c r="N182" s="392"/>
      <c r="O182" s="392"/>
      <c r="P182" s="392"/>
      <c r="Q182" s="392"/>
      <c r="R182" s="392"/>
      <c r="S182" s="392"/>
      <c r="T182" s="392"/>
      <c r="U182" s="392"/>
      <c r="V182" s="392"/>
      <c r="W182" s="392"/>
      <c r="X182" s="392"/>
      <c r="Y182" s="392"/>
      <c r="Z182" s="392"/>
      <c r="AA182" s="393"/>
      <c r="AB182" s="64"/>
      <c r="AC182" s="64"/>
      <c r="AD182" s="148"/>
      <c r="AE182" s="152" t="s">
        <v>47</v>
      </c>
      <c r="AF182" s="152" t="s">
        <v>48</v>
      </c>
      <c r="AG182" s="152" t="s">
        <v>49</v>
      </c>
      <c r="AH182" s="152"/>
      <c r="AI182" s="150"/>
      <c r="AJ182" s="149"/>
      <c r="AK182" s="149"/>
    </row>
    <row r="183" spans="1:37" ht="18" customHeight="1" x14ac:dyDescent="0.2">
      <c r="A183" s="13" t="s">
        <v>53</v>
      </c>
      <c r="B183" s="602" t="s">
        <v>109</v>
      </c>
      <c r="C183" s="603"/>
      <c r="D183" s="291"/>
      <c r="E183" s="259">
        <v>2</v>
      </c>
      <c r="F183" s="221">
        <v>3</v>
      </c>
      <c r="G183" s="225">
        <f>SUM(H183:K183)</f>
        <v>24</v>
      </c>
      <c r="H183" s="311">
        <f>P183</f>
        <v>8</v>
      </c>
      <c r="I183" s="312"/>
      <c r="J183" s="312"/>
      <c r="K183" s="313">
        <f>S183</f>
        <v>16</v>
      </c>
      <c r="L183" s="230"/>
      <c r="M183" s="314"/>
      <c r="N183" s="231"/>
      <c r="O183" s="275"/>
      <c r="P183" s="304">
        <v>8</v>
      </c>
      <c r="Q183" s="304"/>
      <c r="R183" s="304"/>
      <c r="S183" s="305">
        <v>16</v>
      </c>
      <c r="T183" s="304"/>
      <c r="U183" s="304"/>
      <c r="V183" s="304"/>
      <c r="W183" s="305"/>
      <c r="X183" s="230"/>
      <c r="Y183" s="231"/>
      <c r="Z183" s="231"/>
      <c r="AA183" s="233"/>
      <c r="AB183" s="149"/>
      <c r="AC183" s="64"/>
      <c r="AD183" s="150">
        <v>2</v>
      </c>
      <c r="AE183" s="156"/>
      <c r="AF183" s="154">
        <v>2</v>
      </c>
      <c r="AG183" s="155"/>
      <c r="AH183" s="150"/>
      <c r="AI183" s="150">
        <v>2</v>
      </c>
      <c r="AJ183" s="149"/>
      <c r="AK183" s="149">
        <v>0</v>
      </c>
    </row>
    <row r="184" spans="1:37" ht="18" customHeight="1" x14ac:dyDescent="0.2">
      <c r="A184" s="19" t="s">
        <v>55</v>
      </c>
      <c r="B184" s="463" t="s">
        <v>126</v>
      </c>
      <c r="C184" s="464"/>
      <c r="D184" s="290"/>
      <c r="E184" s="262">
        <v>1</v>
      </c>
      <c r="F184" s="309">
        <v>3</v>
      </c>
      <c r="G184" s="315">
        <f>SUM(H184:K184)</f>
        <v>16</v>
      </c>
      <c r="H184" s="316">
        <f>L184</f>
        <v>16</v>
      </c>
      <c r="I184" s="317"/>
      <c r="J184" s="317"/>
      <c r="K184" s="318"/>
      <c r="L184" s="242">
        <v>16</v>
      </c>
      <c r="M184" s="243"/>
      <c r="N184" s="243"/>
      <c r="O184" s="241"/>
      <c r="P184" s="319"/>
      <c r="Q184" s="304"/>
      <c r="R184" s="304"/>
      <c r="S184" s="305"/>
      <c r="T184" s="304"/>
      <c r="U184" s="304"/>
      <c r="V184" s="304"/>
      <c r="W184" s="305"/>
      <c r="X184" s="242"/>
      <c r="Y184" s="243"/>
      <c r="Z184" s="243"/>
      <c r="AA184" s="245"/>
      <c r="AB184" s="149"/>
      <c r="AC184" s="64"/>
      <c r="AD184" s="150">
        <v>3</v>
      </c>
      <c r="AE184" s="154">
        <v>3</v>
      </c>
      <c r="AF184" s="154"/>
      <c r="AG184" s="155"/>
      <c r="AH184" s="150"/>
      <c r="AI184" s="150">
        <v>3</v>
      </c>
      <c r="AJ184" s="149"/>
      <c r="AK184" s="149">
        <v>0</v>
      </c>
    </row>
    <row r="185" spans="1:37" ht="18" customHeight="1" x14ac:dyDescent="0.2">
      <c r="A185" s="19" t="s">
        <v>57</v>
      </c>
      <c r="B185" s="463" t="s">
        <v>110</v>
      </c>
      <c r="C185" s="464"/>
      <c r="D185" s="290">
        <v>1</v>
      </c>
      <c r="E185" s="262">
        <v>1</v>
      </c>
      <c r="F185" s="309">
        <v>3</v>
      </c>
      <c r="G185" s="315">
        <f t="shared" ref="G185:G194" si="27">SUM(H185:K185)</f>
        <v>24</v>
      </c>
      <c r="H185" s="316">
        <f>L185</f>
        <v>16</v>
      </c>
      <c r="I185" s="317"/>
      <c r="J185" s="317"/>
      <c r="K185" s="318">
        <f>O185</f>
        <v>8</v>
      </c>
      <c r="L185" s="378">
        <v>16</v>
      </c>
      <c r="M185" s="243"/>
      <c r="N185" s="243"/>
      <c r="O185" s="241">
        <v>8</v>
      </c>
      <c r="P185" s="319"/>
      <c r="Q185" s="304"/>
      <c r="R185" s="304"/>
      <c r="S185" s="305"/>
      <c r="T185" s="304"/>
      <c r="U185" s="304"/>
      <c r="V185" s="304"/>
      <c r="W185" s="305"/>
      <c r="X185" s="242"/>
      <c r="Y185" s="243"/>
      <c r="Z185" s="243"/>
      <c r="AA185" s="245"/>
      <c r="AB185" s="149"/>
      <c r="AC185" s="64"/>
      <c r="AD185" s="150">
        <v>3</v>
      </c>
      <c r="AE185" s="154">
        <v>3</v>
      </c>
      <c r="AF185" s="155"/>
      <c r="AG185" s="155"/>
      <c r="AH185" s="150"/>
      <c r="AI185" s="150">
        <v>3</v>
      </c>
      <c r="AJ185" s="149"/>
      <c r="AK185" s="149">
        <v>0</v>
      </c>
    </row>
    <row r="186" spans="1:37" ht="18" customHeight="1" x14ac:dyDescent="0.2">
      <c r="A186" s="19" t="s">
        <v>58</v>
      </c>
      <c r="B186" s="463" t="s">
        <v>111</v>
      </c>
      <c r="C186" s="464"/>
      <c r="D186" s="290">
        <v>1</v>
      </c>
      <c r="E186" s="262">
        <v>1</v>
      </c>
      <c r="F186" s="309">
        <v>3</v>
      </c>
      <c r="G186" s="315">
        <f t="shared" si="27"/>
        <v>32</v>
      </c>
      <c r="H186" s="316">
        <f>L186</f>
        <v>16</v>
      </c>
      <c r="I186" s="317"/>
      <c r="J186" s="317"/>
      <c r="K186" s="318">
        <f>O186</f>
        <v>16</v>
      </c>
      <c r="L186" s="378">
        <v>16</v>
      </c>
      <c r="M186" s="243"/>
      <c r="N186" s="243"/>
      <c r="O186" s="241">
        <v>16</v>
      </c>
      <c r="P186" s="319"/>
      <c r="Q186" s="304"/>
      <c r="R186" s="304"/>
      <c r="S186" s="305"/>
      <c r="T186" s="304"/>
      <c r="U186" s="304"/>
      <c r="V186" s="304"/>
      <c r="W186" s="305"/>
      <c r="X186" s="242"/>
      <c r="Y186" s="243"/>
      <c r="Z186" s="243"/>
      <c r="AA186" s="245"/>
      <c r="AB186" s="149"/>
      <c r="AC186" s="64"/>
      <c r="AD186" s="150">
        <v>3</v>
      </c>
      <c r="AE186" s="154">
        <v>3</v>
      </c>
      <c r="AF186" s="155"/>
      <c r="AG186" s="155"/>
      <c r="AH186" s="150"/>
      <c r="AI186" s="150">
        <v>3</v>
      </c>
      <c r="AJ186" s="149"/>
      <c r="AK186" s="149">
        <v>0</v>
      </c>
    </row>
    <row r="187" spans="1:37" ht="18" customHeight="1" x14ac:dyDescent="0.2">
      <c r="A187" s="19" t="s">
        <v>60</v>
      </c>
      <c r="B187" s="463" t="s">
        <v>112</v>
      </c>
      <c r="C187" s="464"/>
      <c r="D187" s="290">
        <v>1</v>
      </c>
      <c r="E187" s="262">
        <v>1</v>
      </c>
      <c r="F187" s="309">
        <v>2</v>
      </c>
      <c r="G187" s="315">
        <f t="shared" si="27"/>
        <v>24</v>
      </c>
      <c r="H187" s="316">
        <f>P187</f>
        <v>8</v>
      </c>
      <c r="I187" s="317"/>
      <c r="J187" s="317"/>
      <c r="K187" s="318">
        <f>S187</f>
        <v>16</v>
      </c>
      <c r="L187" s="242"/>
      <c r="M187" s="243"/>
      <c r="N187" s="243"/>
      <c r="O187" s="241"/>
      <c r="P187" s="380">
        <v>8</v>
      </c>
      <c r="Q187" s="304"/>
      <c r="R187" s="304"/>
      <c r="S187" s="305">
        <v>16</v>
      </c>
      <c r="T187" s="304"/>
      <c r="U187" s="304"/>
      <c r="V187" s="304"/>
      <c r="W187" s="305"/>
      <c r="X187" s="242"/>
      <c r="Y187" s="243"/>
      <c r="Z187" s="243"/>
      <c r="AA187" s="245"/>
      <c r="AB187" s="149"/>
      <c r="AC187" s="64"/>
      <c r="AD187" s="150">
        <v>3</v>
      </c>
      <c r="AE187" s="154"/>
      <c r="AF187" s="158">
        <v>3</v>
      </c>
      <c r="AG187" s="154"/>
      <c r="AH187" s="150"/>
      <c r="AI187" s="150">
        <v>3</v>
      </c>
      <c r="AJ187" s="149"/>
      <c r="AK187" s="149">
        <v>0</v>
      </c>
    </row>
    <row r="188" spans="1:37" ht="18" customHeight="1" x14ac:dyDescent="0.2">
      <c r="A188" s="19" t="s">
        <v>61</v>
      </c>
      <c r="B188" s="463" t="s">
        <v>113</v>
      </c>
      <c r="C188" s="464"/>
      <c r="D188" s="290"/>
      <c r="E188" s="262">
        <v>2</v>
      </c>
      <c r="F188" s="309">
        <v>2</v>
      </c>
      <c r="G188" s="315">
        <f t="shared" si="27"/>
        <v>16</v>
      </c>
      <c r="H188" s="316">
        <f>P188</f>
        <v>8</v>
      </c>
      <c r="I188" s="317"/>
      <c r="J188" s="317"/>
      <c r="K188" s="318">
        <f>S188</f>
        <v>8</v>
      </c>
      <c r="L188" s="242"/>
      <c r="M188" s="243"/>
      <c r="N188" s="243"/>
      <c r="O188" s="241"/>
      <c r="P188" s="304">
        <v>8</v>
      </c>
      <c r="Q188" s="304"/>
      <c r="R188" s="304"/>
      <c r="S188" s="305">
        <v>8</v>
      </c>
      <c r="T188" s="304"/>
      <c r="U188" s="304"/>
      <c r="V188" s="304"/>
      <c r="W188" s="305"/>
      <c r="X188" s="242"/>
      <c r="Y188" s="243"/>
      <c r="Z188" s="243"/>
      <c r="AA188" s="245"/>
      <c r="AB188" s="149"/>
      <c r="AC188" s="64"/>
      <c r="AD188" s="150">
        <v>2</v>
      </c>
      <c r="AE188" s="156"/>
      <c r="AF188" s="154">
        <v>2</v>
      </c>
      <c r="AG188" s="155"/>
      <c r="AH188" s="150"/>
      <c r="AI188" s="150">
        <v>2</v>
      </c>
      <c r="AJ188" s="149"/>
      <c r="AK188" s="149">
        <v>0</v>
      </c>
    </row>
    <row r="189" spans="1:37" ht="18" customHeight="1" x14ac:dyDescent="0.2">
      <c r="A189" s="19" t="s">
        <v>88</v>
      </c>
      <c r="B189" s="210" t="s">
        <v>130</v>
      </c>
      <c r="C189" s="211"/>
      <c r="D189" s="290"/>
      <c r="E189" s="262">
        <v>2</v>
      </c>
      <c r="F189" s="309">
        <v>2</v>
      </c>
      <c r="G189" s="315">
        <f t="shared" si="27"/>
        <v>24</v>
      </c>
      <c r="H189" s="316">
        <f>P189</f>
        <v>8</v>
      </c>
      <c r="I189" s="317"/>
      <c r="J189" s="317"/>
      <c r="K189" s="318">
        <f>S189</f>
        <v>16</v>
      </c>
      <c r="L189" s="242"/>
      <c r="M189" s="243"/>
      <c r="N189" s="243"/>
      <c r="O189" s="241"/>
      <c r="P189" s="304">
        <v>8</v>
      </c>
      <c r="Q189" s="304"/>
      <c r="R189" s="304"/>
      <c r="S189" s="305">
        <v>16</v>
      </c>
      <c r="T189" s="304"/>
      <c r="U189" s="304"/>
      <c r="V189" s="304"/>
      <c r="W189" s="305"/>
      <c r="X189" s="242"/>
      <c r="Y189" s="243"/>
      <c r="Z189" s="243"/>
      <c r="AA189" s="245"/>
      <c r="AB189" s="149"/>
      <c r="AC189" s="64"/>
      <c r="AD189" s="150">
        <v>2</v>
      </c>
      <c r="AE189" s="156"/>
      <c r="AF189" s="154">
        <v>2</v>
      </c>
      <c r="AG189" s="155"/>
      <c r="AH189" s="150"/>
      <c r="AI189" s="150">
        <v>2</v>
      </c>
      <c r="AJ189" s="149"/>
      <c r="AK189" s="149">
        <v>0</v>
      </c>
    </row>
    <row r="190" spans="1:37" ht="18" customHeight="1" x14ac:dyDescent="0.2">
      <c r="A190" s="19" t="s">
        <v>90</v>
      </c>
      <c r="B190" s="463" t="s">
        <v>114</v>
      </c>
      <c r="C190" s="464"/>
      <c r="D190" s="290"/>
      <c r="E190" s="262">
        <v>2</v>
      </c>
      <c r="F190" s="309">
        <v>2</v>
      </c>
      <c r="G190" s="315">
        <f t="shared" si="27"/>
        <v>20</v>
      </c>
      <c r="H190" s="316">
        <f>P190</f>
        <v>4</v>
      </c>
      <c r="I190" s="317"/>
      <c r="J190" s="317"/>
      <c r="K190" s="318">
        <f>S190</f>
        <v>16</v>
      </c>
      <c r="L190" s="320"/>
      <c r="M190" s="243"/>
      <c r="N190" s="243"/>
      <c r="O190" s="241"/>
      <c r="P190" s="304">
        <v>4</v>
      </c>
      <c r="Q190" s="304"/>
      <c r="R190" s="304"/>
      <c r="S190" s="305">
        <v>16</v>
      </c>
      <c r="T190" s="304"/>
      <c r="U190" s="304"/>
      <c r="V190" s="304"/>
      <c r="W190" s="305"/>
      <c r="X190" s="242"/>
      <c r="Y190" s="243"/>
      <c r="Z190" s="243"/>
      <c r="AA190" s="245"/>
      <c r="AB190" s="149"/>
      <c r="AC190" s="64"/>
      <c r="AD190" s="150">
        <v>2</v>
      </c>
      <c r="AE190" s="156"/>
      <c r="AF190" s="154">
        <v>2</v>
      </c>
      <c r="AG190" s="154"/>
      <c r="AH190" s="150"/>
      <c r="AI190" s="150">
        <v>2</v>
      </c>
      <c r="AJ190" s="149"/>
      <c r="AK190" s="149">
        <v>0</v>
      </c>
    </row>
    <row r="191" spans="1:37" ht="18" customHeight="1" x14ac:dyDescent="0.2">
      <c r="A191" s="19" t="s">
        <v>92</v>
      </c>
      <c r="B191" s="463" t="s">
        <v>115</v>
      </c>
      <c r="C191" s="464"/>
      <c r="D191" s="290">
        <v>1</v>
      </c>
      <c r="E191" s="262">
        <v>1</v>
      </c>
      <c r="F191" s="309">
        <v>4</v>
      </c>
      <c r="G191" s="315">
        <f t="shared" si="27"/>
        <v>28</v>
      </c>
      <c r="H191" s="316">
        <f>T191</f>
        <v>12</v>
      </c>
      <c r="I191" s="317"/>
      <c r="J191" s="317"/>
      <c r="K191" s="318">
        <f>W191</f>
        <v>16</v>
      </c>
      <c r="L191" s="320"/>
      <c r="M191" s="243"/>
      <c r="N191" s="243"/>
      <c r="O191" s="241"/>
      <c r="P191" s="304"/>
      <c r="Q191" s="304"/>
      <c r="R191" s="304"/>
      <c r="S191" s="305"/>
      <c r="T191" s="380">
        <v>12</v>
      </c>
      <c r="U191" s="304"/>
      <c r="V191" s="304"/>
      <c r="W191" s="305">
        <v>16</v>
      </c>
      <c r="X191" s="242"/>
      <c r="Y191" s="243"/>
      <c r="Z191" s="243"/>
      <c r="AA191" s="245"/>
      <c r="AB191" s="149"/>
      <c r="AC191" s="64"/>
      <c r="AD191" s="150">
        <v>4</v>
      </c>
      <c r="AE191" s="156"/>
      <c r="AF191" s="154"/>
      <c r="AG191" s="153">
        <v>4</v>
      </c>
      <c r="AH191" s="150"/>
      <c r="AI191" s="150">
        <v>4</v>
      </c>
      <c r="AJ191" s="149"/>
      <c r="AK191" s="149">
        <v>0</v>
      </c>
    </row>
    <row r="192" spans="1:37" ht="18" customHeight="1" x14ac:dyDescent="0.2">
      <c r="A192" s="19" t="s">
        <v>105</v>
      </c>
      <c r="B192" s="593" t="s">
        <v>127</v>
      </c>
      <c r="C192" s="594"/>
      <c r="D192" s="290">
        <v>1</v>
      </c>
      <c r="E192" s="262">
        <v>1</v>
      </c>
      <c r="F192" s="309">
        <v>4</v>
      </c>
      <c r="G192" s="315">
        <f t="shared" si="27"/>
        <v>36</v>
      </c>
      <c r="H192" s="316">
        <f>P192</f>
        <v>20</v>
      </c>
      <c r="I192" s="317"/>
      <c r="J192" s="317"/>
      <c r="K192" s="318">
        <f>S192</f>
        <v>16</v>
      </c>
      <c r="L192" s="242"/>
      <c r="M192" s="243"/>
      <c r="N192" s="243"/>
      <c r="O192" s="241"/>
      <c r="P192" s="380">
        <v>20</v>
      </c>
      <c r="Q192" s="304"/>
      <c r="R192" s="304"/>
      <c r="S192" s="305">
        <v>16</v>
      </c>
      <c r="T192" s="304"/>
      <c r="U192" s="304"/>
      <c r="V192" s="304"/>
      <c r="W192" s="305"/>
      <c r="X192" s="242"/>
      <c r="Y192" s="243"/>
      <c r="Z192" s="243"/>
      <c r="AA192" s="245"/>
      <c r="AB192" s="149"/>
      <c r="AC192" s="64"/>
      <c r="AD192" s="150">
        <v>4</v>
      </c>
      <c r="AE192" s="156"/>
      <c r="AF192" s="154">
        <v>4</v>
      </c>
      <c r="AG192" s="154"/>
      <c r="AH192" s="150"/>
      <c r="AI192" s="150">
        <v>4</v>
      </c>
      <c r="AJ192" s="149"/>
      <c r="AK192" s="149">
        <v>0</v>
      </c>
    </row>
    <row r="193" spans="1:37" ht="18" customHeight="1" x14ac:dyDescent="0.2">
      <c r="A193" s="19" t="s">
        <v>116</v>
      </c>
      <c r="B193" s="463" t="s">
        <v>117</v>
      </c>
      <c r="C193" s="464"/>
      <c r="D193" s="290"/>
      <c r="E193" s="262">
        <v>1</v>
      </c>
      <c r="F193" s="309">
        <v>2</v>
      </c>
      <c r="G193" s="315">
        <f t="shared" si="27"/>
        <v>16</v>
      </c>
      <c r="H193" s="316">
        <f>T193</f>
        <v>16</v>
      </c>
      <c r="I193" s="317"/>
      <c r="J193" s="317"/>
      <c r="K193" s="318"/>
      <c r="L193" s="282"/>
      <c r="M193" s="286"/>
      <c r="N193" s="286"/>
      <c r="O193" s="287"/>
      <c r="P193" s="304"/>
      <c r="Q193" s="304"/>
      <c r="R193" s="304"/>
      <c r="S193" s="305"/>
      <c r="T193" s="304">
        <v>16</v>
      </c>
      <c r="U193" s="304"/>
      <c r="V193" s="304"/>
      <c r="W193" s="305"/>
      <c r="X193" s="282"/>
      <c r="Y193" s="286"/>
      <c r="Z193" s="286"/>
      <c r="AA193" s="321"/>
      <c r="AB193" s="149"/>
      <c r="AC193" s="64"/>
      <c r="AD193" s="150">
        <v>2</v>
      </c>
      <c r="AE193" s="156"/>
      <c r="AF193" s="154"/>
      <c r="AG193" s="154">
        <v>2</v>
      </c>
      <c r="AH193" s="150"/>
      <c r="AI193" s="150">
        <v>2</v>
      </c>
      <c r="AJ193" s="149"/>
      <c r="AK193" s="149">
        <v>0</v>
      </c>
    </row>
    <row r="194" spans="1:37" ht="18" customHeight="1" x14ac:dyDescent="0.2">
      <c r="A194" s="19" t="s">
        <v>118</v>
      </c>
      <c r="B194" s="463" t="s">
        <v>104</v>
      </c>
      <c r="C194" s="464"/>
      <c r="D194" s="290"/>
      <c r="E194" s="262">
        <v>2</v>
      </c>
      <c r="F194" s="310">
        <v>2</v>
      </c>
      <c r="G194" s="315">
        <f t="shared" si="27"/>
        <v>16</v>
      </c>
      <c r="H194" s="316">
        <v>0</v>
      </c>
      <c r="I194" s="317">
        <v>0</v>
      </c>
      <c r="J194" s="317">
        <v>0</v>
      </c>
      <c r="K194" s="303">
        <f>W194+S194</f>
        <v>16</v>
      </c>
      <c r="L194" s="282"/>
      <c r="M194" s="286"/>
      <c r="N194" s="286"/>
      <c r="O194" s="287"/>
      <c r="P194" s="304"/>
      <c r="Q194" s="304"/>
      <c r="R194" s="304"/>
      <c r="S194" s="305">
        <v>8</v>
      </c>
      <c r="T194" s="304"/>
      <c r="U194" s="304"/>
      <c r="V194" s="304"/>
      <c r="W194" s="305">
        <v>8</v>
      </c>
      <c r="X194" s="282"/>
      <c r="Y194" s="286"/>
      <c r="Z194" s="286"/>
      <c r="AA194" s="321"/>
      <c r="AB194" s="149"/>
      <c r="AC194" s="64"/>
      <c r="AD194" s="150">
        <v>2</v>
      </c>
      <c r="AE194" s="156"/>
      <c r="AF194" s="157">
        <v>1</v>
      </c>
      <c r="AG194" s="157">
        <v>1</v>
      </c>
      <c r="AH194" s="150"/>
      <c r="AI194" s="150">
        <v>2</v>
      </c>
      <c r="AJ194" s="149"/>
      <c r="AK194" s="149">
        <v>0</v>
      </c>
    </row>
    <row r="195" spans="1:37" ht="35.1" customHeight="1" thickBot="1" x14ac:dyDescent="0.25">
      <c r="A195" s="19" t="s">
        <v>119</v>
      </c>
      <c r="B195" s="582" t="s">
        <v>106</v>
      </c>
      <c r="C195" s="583"/>
      <c r="D195" s="291"/>
      <c r="E195" s="259"/>
      <c r="F195" s="259">
        <v>20</v>
      </c>
      <c r="G195" s="322"/>
      <c r="H195" s="323"/>
      <c r="I195" s="324"/>
      <c r="J195" s="324"/>
      <c r="K195" s="325"/>
      <c r="L195" s="282"/>
      <c r="M195" s="286"/>
      <c r="N195" s="326"/>
      <c r="O195" s="287"/>
      <c r="P195" s="327"/>
      <c r="Q195" s="327"/>
      <c r="R195" s="327"/>
      <c r="S195" s="328"/>
      <c r="T195" s="327"/>
      <c r="U195" s="327"/>
      <c r="V195" s="327"/>
      <c r="W195" s="328"/>
      <c r="X195" s="282"/>
      <c r="Y195" s="286"/>
      <c r="Z195" s="286"/>
      <c r="AA195" s="321"/>
      <c r="AB195" s="149"/>
      <c r="AC195" s="64"/>
      <c r="AD195" s="150">
        <v>20</v>
      </c>
      <c r="AE195" s="156"/>
      <c r="AF195" s="155"/>
      <c r="AG195" s="154">
        <v>20</v>
      </c>
      <c r="AH195" s="150"/>
      <c r="AI195" s="150">
        <v>20</v>
      </c>
      <c r="AJ195" s="149"/>
      <c r="AK195" s="149">
        <v>0</v>
      </c>
    </row>
    <row r="196" spans="1:37" ht="18" customHeight="1" thickTop="1" x14ac:dyDescent="0.2">
      <c r="A196" s="95"/>
      <c r="B196" s="396" t="s">
        <v>63</v>
      </c>
      <c r="C196" s="397"/>
      <c r="D196" s="595">
        <f t="shared" ref="D196:P196" si="28">SUM(D183:D195)</f>
        <v>5</v>
      </c>
      <c r="E196" s="596">
        <f t="shared" si="28"/>
        <v>17</v>
      </c>
      <c r="F196" s="597">
        <f t="shared" si="28"/>
        <v>52</v>
      </c>
      <c r="G196" s="598">
        <f t="shared" si="28"/>
        <v>276</v>
      </c>
      <c r="H196" s="509">
        <f>SUM(H183:H195)</f>
        <v>132</v>
      </c>
      <c r="I196" s="509">
        <f>SUM(I183:I195)</f>
        <v>0</v>
      </c>
      <c r="J196" s="509">
        <f>SUM(J183:J195)</f>
        <v>0</v>
      </c>
      <c r="K196" s="510">
        <f>SUM(K183:K195)</f>
        <v>144</v>
      </c>
      <c r="L196" s="48">
        <f t="shared" si="28"/>
        <v>48</v>
      </c>
      <c r="M196" s="45">
        <f t="shared" si="28"/>
        <v>0</v>
      </c>
      <c r="N196" s="45">
        <f t="shared" si="28"/>
        <v>0</v>
      </c>
      <c r="O196" s="46">
        <f t="shared" si="28"/>
        <v>24</v>
      </c>
      <c r="P196" s="44">
        <f t="shared" si="28"/>
        <v>56</v>
      </c>
      <c r="Q196" s="45">
        <f>SUM(Q183:Q195)</f>
        <v>0</v>
      </c>
      <c r="R196" s="45">
        <f t="shared" ref="R196:AA196" si="29">SUM(R183:R195)</f>
        <v>0</v>
      </c>
      <c r="S196" s="47">
        <f t="shared" si="29"/>
        <v>96</v>
      </c>
      <c r="T196" s="48">
        <f t="shared" si="29"/>
        <v>28</v>
      </c>
      <c r="U196" s="45">
        <f t="shared" si="29"/>
        <v>0</v>
      </c>
      <c r="V196" s="45">
        <f t="shared" si="29"/>
        <v>0</v>
      </c>
      <c r="W196" s="46">
        <f t="shared" si="29"/>
        <v>24</v>
      </c>
      <c r="X196" s="44">
        <f t="shared" si="29"/>
        <v>0</v>
      </c>
      <c r="Y196" s="45">
        <f t="shared" si="29"/>
        <v>0</v>
      </c>
      <c r="Z196" s="45">
        <f t="shared" si="29"/>
        <v>0</v>
      </c>
      <c r="AA196" s="47">
        <f t="shared" si="29"/>
        <v>0</v>
      </c>
      <c r="AB196" s="149"/>
      <c r="AC196" s="64"/>
      <c r="AD196" s="65"/>
      <c r="AE196" s="65"/>
      <c r="AF196" s="65"/>
      <c r="AG196" s="65"/>
      <c r="AH196" s="65"/>
      <c r="AI196" s="65"/>
      <c r="AJ196" s="64"/>
      <c r="AK196" s="64"/>
    </row>
    <row r="197" spans="1:37" ht="18" customHeight="1" thickBot="1" x14ac:dyDescent="0.25">
      <c r="A197" s="96"/>
      <c r="B197" s="398"/>
      <c r="C197" s="399"/>
      <c r="D197" s="508"/>
      <c r="E197" s="395"/>
      <c r="F197" s="485"/>
      <c r="G197" s="482"/>
      <c r="H197" s="395"/>
      <c r="I197" s="395"/>
      <c r="J197" s="395"/>
      <c r="K197" s="485"/>
      <c r="L197" s="511">
        <f>SUM(L196:O196)</f>
        <v>72</v>
      </c>
      <c r="M197" s="512"/>
      <c r="N197" s="512"/>
      <c r="O197" s="513"/>
      <c r="P197" s="511">
        <f>SUM(P196:S196)</f>
        <v>152</v>
      </c>
      <c r="Q197" s="512"/>
      <c r="R197" s="512"/>
      <c r="S197" s="513"/>
      <c r="T197" s="511">
        <f>SUM(T196:W196)</f>
        <v>52</v>
      </c>
      <c r="U197" s="512"/>
      <c r="V197" s="512"/>
      <c r="W197" s="513"/>
      <c r="X197" s="511">
        <f>SUM(X196:AA196)</f>
        <v>0</v>
      </c>
      <c r="Y197" s="512"/>
      <c r="Z197" s="512"/>
      <c r="AA197" s="513"/>
      <c r="AB197" s="149"/>
      <c r="AC197" s="64"/>
      <c r="AD197" s="65"/>
      <c r="AE197" s="217">
        <f>SUM(AE183:AE195)</f>
        <v>9</v>
      </c>
      <c r="AF197" s="217">
        <f t="shared" ref="AF197:AG197" si="30">SUM(AF183:AF195)</f>
        <v>16</v>
      </c>
      <c r="AG197" s="217">
        <f t="shared" si="30"/>
        <v>27</v>
      </c>
      <c r="AH197" s="65"/>
      <c r="AI197" s="64"/>
      <c r="AJ197" s="64"/>
    </row>
    <row r="198" spans="1:37" ht="18" customHeight="1" x14ac:dyDescent="0.2">
      <c r="A198" s="471" t="s">
        <v>107</v>
      </c>
      <c r="B198" s="472"/>
      <c r="C198" s="473"/>
      <c r="D198" s="548" t="s">
        <v>34</v>
      </c>
      <c r="E198" s="573" t="s">
        <v>35</v>
      </c>
      <c r="F198" s="451" t="s">
        <v>10</v>
      </c>
      <c r="G198" s="575" t="s">
        <v>28</v>
      </c>
      <c r="H198" s="497" t="s">
        <v>36</v>
      </c>
      <c r="I198" s="497" t="s">
        <v>37</v>
      </c>
      <c r="J198" s="497" t="s">
        <v>38</v>
      </c>
      <c r="K198" s="525" t="s">
        <v>39</v>
      </c>
      <c r="L198" s="409" t="s">
        <v>30</v>
      </c>
      <c r="M198" s="410"/>
      <c r="N198" s="410"/>
      <c r="O198" s="417"/>
      <c r="P198" s="409" t="s">
        <v>31</v>
      </c>
      <c r="Q198" s="410"/>
      <c r="R198" s="410"/>
      <c r="S198" s="417"/>
      <c r="T198" s="409" t="s">
        <v>32</v>
      </c>
      <c r="U198" s="410"/>
      <c r="V198" s="410"/>
      <c r="W198" s="417"/>
      <c r="X198" s="409" t="s">
        <v>33</v>
      </c>
      <c r="Y198" s="410"/>
      <c r="Z198" s="410"/>
      <c r="AA198" s="417"/>
      <c r="AB198" s="149"/>
      <c r="AC198" s="64"/>
      <c r="AD198" s="65"/>
      <c r="AE198" s="65"/>
      <c r="AF198" s="65"/>
      <c r="AG198" s="65"/>
      <c r="AH198" s="65"/>
      <c r="AI198" s="64"/>
      <c r="AJ198" s="64"/>
    </row>
    <row r="199" spans="1:37" ht="18" customHeight="1" x14ac:dyDescent="0.2">
      <c r="A199" s="471"/>
      <c r="B199" s="472"/>
      <c r="C199" s="473"/>
      <c r="D199" s="549"/>
      <c r="E199" s="574"/>
      <c r="F199" s="452"/>
      <c r="G199" s="570"/>
      <c r="H199" s="498"/>
      <c r="I199" s="498"/>
      <c r="J199" s="498"/>
      <c r="K199" s="526"/>
      <c r="L199" s="504" t="s">
        <v>36</v>
      </c>
      <c r="M199" s="505" t="s">
        <v>37</v>
      </c>
      <c r="N199" s="515" t="s">
        <v>38</v>
      </c>
      <c r="O199" s="24" t="s">
        <v>43</v>
      </c>
      <c r="P199" s="504" t="s">
        <v>36</v>
      </c>
      <c r="Q199" s="505" t="s">
        <v>37</v>
      </c>
      <c r="R199" s="515" t="s">
        <v>38</v>
      </c>
      <c r="S199" s="24" t="s">
        <v>43</v>
      </c>
      <c r="T199" s="504" t="s">
        <v>36</v>
      </c>
      <c r="U199" s="505" t="s">
        <v>37</v>
      </c>
      <c r="V199" s="515" t="s">
        <v>38</v>
      </c>
      <c r="W199" s="24" t="s">
        <v>43</v>
      </c>
      <c r="X199" s="504" t="s">
        <v>36</v>
      </c>
      <c r="Y199" s="505" t="s">
        <v>37</v>
      </c>
      <c r="Z199" s="515" t="s">
        <v>38</v>
      </c>
      <c r="AA199" s="24" t="s">
        <v>43</v>
      </c>
      <c r="AB199" s="149"/>
      <c r="AC199" s="64"/>
      <c r="AD199" s="65"/>
      <c r="AE199" s="65"/>
      <c r="AF199" s="65"/>
      <c r="AG199" s="65"/>
      <c r="AH199" s="65"/>
      <c r="AI199" s="65"/>
      <c r="AJ199" s="64"/>
      <c r="AK199" s="64"/>
    </row>
    <row r="200" spans="1:37" ht="18" customHeight="1" thickBot="1" x14ac:dyDescent="0.25">
      <c r="A200" s="471"/>
      <c r="B200" s="472"/>
      <c r="C200" s="473"/>
      <c r="D200" s="550"/>
      <c r="E200" s="516"/>
      <c r="F200" s="453"/>
      <c r="G200" s="571"/>
      <c r="H200" s="499"/>
      <c r="I200" s="499"/>
      <c r="J200" s="499"/>
      <c r="K200" s="527"/>
      <c r="L200" s="514"/>
      <c r="M200" s="499"/>
      <c r="N200" s="516"/>
      <c r="O200" s="86" t="s">
        <v>46</v>
      </c>
      <c r="P200" s="514"/>
      <c r="Q200" s="499"/>
      <c r="R200" s="516"/>
      <c r="S200" s="86" t="s">
        <v>46</v>
      </c>
      <c r="T200" s="514"/>
      <c r="U200" s="499"/>
      <c r="V200" s="516"/>
      <c r="W200" s="86" t="s">
        <v>46</v>
      </c>
      <c r="X200" s="514"/>
      <c r="Y200" s="499"/>
      <c r="Z200" s="516"/>
      <c r="AA200" s="86" t="s">
        <v>46</v>
      </c>
      <c r="AB200" s="149"/>
      <c r="AC200" s="64"/>
      <c r="AD200" s="65"/>
      <c r="AE200" s="65"/>
      <c r="AF200" s="65"/>
      <c r="AG200" s="65"/>
      <c r="AH200" s="65"/>
      <c r="AI200" s="65"/>
      <c r="AJ200" s="64"/>
      <c r="AK200" s="64"/>
    </row>
    <row r="201" spans="1:37" ht="18" customHeight="1" x14ac:dyDescent="0.2">
      <c r="A201" s="471"/>
      <c r="B201" s="472"/>
      <c r="C201" s="473"/>
      <c r="D201" s="437">
        <f>D196+D101</f>
        <v>8</v>
      </c>
      <c r="E201" s="437">
        <f t="shared" ref="E201:F201" si="31">E196+E101</f>
        <v>40</v>
      </c>
      <c r="F201" s="521">
        <f t="shared" si="31"/>
        <v>90</v>
      </c>
      <c r="G201" s="495">
        <f>G196+G101</f>
        <v>600</v>
      </c>
      <c r="H201" s="495">
        <f t="shared" ref="H201:K201" si="32">H196+H101</f>
        <v>318</v>
      </c>
      <c r="I201" s="495">
        <f t="shared" si="32"/>
        <v>42</v>
      </c>
      <c r="J201" s="495">
        <f t="shared" si="32"/>
        <v>24</v>
      </c>
      <c r="K201" s="599">
        <f t="shared" si="32"/>
        <v>216</v>
      </c>
      <c r="L201" s="91">
        <f>SUM(L196,L101)</f>
        <v>160</v>
      </c>
      <c r="M201" s="91">
        <f t="shared" ref="M201:O201" si="33">SUM(M196,M101)</f>
        <v>34</v>
      </c>
      <c r="N201" s="91">
        <f t="shared" si="33"/>
        <v>24</v>
      </c>
      <c r="O201" s="91">
        <f t="shared" si="33"/>
        <v>48</v>
      </c>
      <c r="P201" s="91">
        <f>SUM(P196,P101)</f>
        <v>114</v>
      </c>
      <c r="Q201" s="91">
        <f t="shared" ref="Q201:S201" si="34">SUM(Q196,Q101)</f>
        <v>8</v>
      </c>
      <c r="R201" s="91">
        <f t="shared" si="34"/>
        <v>0</v>
      </c>
      <c r="S201" s="91">
        <f t="shared" si="34"/>
        <v>128</v>
      </c>
      <c r="T201" s="91">
        <f>SUM(T196,T101)</f>
        <v>44</v>
      </c>
      <c r="U201" s="91">
        <f t="shared" ref="U201:W201" si="35">SUM(U196,U101)</f>
        <v>0</v>
      </c>
      <c r="V201" s="91">
        <f t="shared" si="35"/>
        <v>0</v>
      </c>
      <c r="W201" s="91">
        <f t="shared" si="35"/>
        <v>40</v>
      </c>
      <c r="X201" s="91">
        <f>SUM(X196,X101)</f>
        <v>0</v>
      </c>
      <c r="Y201" s="91">
        <f t="shared" ref="Y201:AA201" si="36">SUM(Y196,Y101)</f>
        <v>0</v>
      </c>
      <c r="Z201" s="91">
        <f t="shared" si="36"/>
        <v>0</v>
      </c>
      <c r="AA201" s="215">
        <f t="shared" si="36"/>
        <v>0</v>
      </c>
      <c r="AB201" s="149"/>
      <c r="AC201" s="64"/>
      <c r="AD201" s="65"/>
      <c r="AE201" s="65"/>
      <c r="AF201" s="65"/>
      <c r="AG201" s="65"/>
      <c r="AH201" s="65"/>
      <c r="AI201" s="65"/>
      <c r="AJ201" s="64"/>
      <c r="AK201" s="64"/>
    </row>
    <row r="202" spans="1:37" ht="18" customHeight="1" thickBot="1" x14ac:dyDescent="0.25">
      <c r="A202" s="471"/>
      <c r="B202" s="472"/>
      <c r="C202" s="473"/>
      <c r="D202" s="438"/>
      <c r="E202" s="438"/>
      <c r="F202" s="522"/>
      <c r="G202" s="496"/>
      <c r="H202" s="496"/>
      <c r="I202" s="496"/>
      <c r="J202" s="496"/>
      <c r="K202" s="600"/>
      <c r="L202" s="601">
        <f>SUM(L201:O201)</f>
        <v>266</v>
      </c>
      <c r="M202" s="493"/>
      <c r="N202" s="493"/>
      <c r="O202" s="494"/>
      <c r="P202" s="492">
        <f>SUM(P201:S201)</f>
        <v>250</v>
      </c>
      <c r="Q202" s="493"/>
      <c r="R202" s="493"/>
      <c r="S202" s="494"/>
      <c r="T202" s="492">
        <f>SUM(T201:W201)</f>
        <v>84</v>
      </c>
      <c r="U202" s="493"/>
      <c r="V202" s="493"/>
      <c r="W202" s="494"/>
      <c r="X202" s="492">
        <f>SUM(X201:AA201)</f>
        <v>0</v>
      </c>
      <c r="Y202" s="493"/>
      <c r="Z202" s="493"/>
      <c r="AA202" s="494"/>
      <c r="AB202" s="149"/>
      <c r="AC202" s="64"/>
      <c r="AD202" s="65">
        <f>SUM(AD182:AD194)</f>
        <v>32</v>
      </c>
      <c r="AE202" s="65">
        <f>SUM(AE183:AE195)</f>
        <v>9</v>
      </c>
      <c r="AF202" s="65">
        <f>SUM(AF183:AF195)</f>
        <v>16</v>
      </c>
      <c r="AG202" s="65">
        <f>SUM(AG183:AG195)</f>
        <v>27</v>
      </c>
      <c r="AH202" s="65">
        <f>SUM(AH182:AH193)</f>
        <v>0</v>
      </c>
      <c r="AI202" s="65" t="s">
        <v>69</v>
      </c>
      <c r="AJ202" s="64"/>
      <c r="AK202" s="64"/>
    </row>
    <row r="203" spans="1:37" ht="18" customHeight="1" x14ac:dyDescent="0.2">
      <c r="A203" s="471"/>
      <c r="B203" s="472"/>
      <c r="C203" s="473"/>
      <c r="D203" s="536" t="s">
        <v>66</v>
      </c>
      <c r="E203" s="537"/>
      <c r="F203" s="538"/>
      <c r="G203" s="544" t="s">
        <v>67</v>
      </c>
      <c r="H203" s="410"/>
      <c r="I203" s="410"/>
      <c r="J203" s="410"/>
      <c r="K203" s="417"/>
      <c r="L203" s="576">
        <f>2+L103</f>
        <v>3</v>
      </c>
      <c r="M203" s="577"/>
      <c r="N203" s="577"/>
      <c r="O203" s="578"/>
      <c r="P203" s="576">
        <f>2+P103</f>
        <v>4</v>
      </c>
      <c r="Q203" s="577"/>
      <c r="R203" s="577"/>
      <c r="S203" s="578"/>
      <c r="T203" s="576">
        <f>1+T103</f>
        <v>1</v>
      </c>
      <c r="U203" s="577"/>
      <c r="V203" s="577"/>
      <c r="W203" s="578"/>
      <c r="X203" s="576"/>
      <c r="Y203" s="577"/>
      <c r="Z203" s="577"/>
      <c r="AA203" s="578"/>
      <c r="AB203" s="151">
        <f>SUM(L203:AA203)</f>
        <v>8</v>
      </c>
      <c r="AC203" s="64"/>
      <c r="AD203" s="98">
        <f>AD202+AD105+AD58</f>
        <v>70</v>
      </c>
      <c r="AE203" s="98">
        <f>AE202+AE105+AE58</f>
        <v>30</v>
      </c>
      <c r="AF203" s="98">
        <f>AF202+AF105+AF58</f>
        <v>30</v>
      </c>
      <c r="AG203" s="98">
        <f>AG202+AG105+AG58</f>
        <v>30</v>
      </c>
      <c r="AH203" s="65">
        <f>AH155+AH202</f>
        <v>0</v>
      </c>
      <c r="AI203" s="65" t="s">
        <v>70</v>
      </c>
      <c r="AJ203" s="64"/>
      <c r="AK203" s="64"/>
    </row>
    <row r="204" spans="1:37" ht="18" customHeight="1" x14ac:dyDescent="0.2">
      <c r="A204" s="471"/>
      <c r="B204" s="472"/>
      <c r="C204" s="473"/>
      <c r="D204" s="539"/>
      <c r="E204" s="401"/>
      <c r="F204" s="540"/>
      <c r="G204" s="551" t="s">
        <v>68</v>
      </c>
      <c r="H204" s="552"/>
      <c r="I204" s="552"/>
      <c r="J204" s="552"/>
      <c r="K204" s="553"/>
      <c r="L204" s="489">
        <f>3+L104</f>
        <v>18</v>
      </c>
      <c r="M204" s="490"/>
      <c r="N204" s="490"/>
      <c r="O204" s="491"/>
      <c r="P204" s="489">
        <f>11+P104</f>
        <v>17</v>
      </c>
      <c r="Q204" s="490"/>
      <c r="R204" s="490"/>
      <c r="S204" s="491"/>
      <c r="T204" s="489">
        <f>3+T104</f>
        <v>5</v>
      </c>
      <c r="U204" s="490"/>
      <c r="V204" s="490"/>
      <c r="W204" s="491"/>
      <c r="X204" s="489"/>
      <c r="Y204" s="490"/>
      <c r="Z204" s="490"/>
      <c r="AA204" s="491"/>
      <c r="AB204" s="151">
        <f t="shared" ref="AB204:AB205" si="37">SUM(L204:AA204)</f>
        <v>40</v>
      </c>
      <c r="AC204" s="64"/>
      <c r="AD204" s="65"/>
      <c r="AE204" s="65"/>
      <c r="AF204" s="65"/>
      <c r="AG204" s="65"/>
      <c r="AH204" s="65"/>
      <c r="AI204" s="65"/>
      <c r="AJ204" s="64"/>
      <c r="AK204" s="64"/>
    </row>
    <row r="205" spans="1:37" ht="18" customHeight="1" thickBot="1" x14ac:dyDescent="0.25">
      <c r="A205" s="471"/>
      <c r="B205" s="472"/>
      <c r="C205" s="473"/>
      <c r="D205" s="541"/>
      <c r="E205" s="542"/>
      <c r="F205" s="543"/>
      <c r="G205" s="545" t="s">
        <v>10</v>
      </c>
      <c r="H205" s="546"/>
      <c r="I205" s="546"/>
      <c r="J205" s="546"/>
      <c r="K205" s="547"/>
      <c r="L205" s="579">
        <f>9+L105</f>
        <v>30</v>
      </c>
      <c r="M205" s="580"/>
      <c r="N205" s="580"/>
      <c r="O205" s="581"/>
      <c r="P205" s="579">
        <f>16+P105</f>
        <v>30</v>
      </c>
      <c r="Q205" s="580"/>
      <c r="R205" s="580"/>
      <c r="S205" s="581"/>
      <c r="T205" s="579">
        <f>27+T105</f>
        <v>30</v>
      </c>
      <c r="U205" s="580"/>
      <c r="V205" s="580"/>
      <c r="W205" s="581"/>
      <c r="X205" s="579"/>
      <c r="Y205" s="580"/>
      <c r="Z205" s="580"/>
      <c r="AA205" s="581"/>
      <c r="AB205" s="151">
        <f t="shared" si="37"/>
        <v>90</v>
      </c>
      <c r="AC205" s="64"/>
      <c r="AD205" s="65"/>
      <c r="AE205" s="65"/>
      <c r="AF205" s="65"/>
      <c r="AG205" s="65"/>
      <c r="AH205" s="65"/>
      <c r="AI205" s="65"/>
      <c r="AJ205" s="64"/>
      <c r="AK205" s="64"/>
    </row>
    <row r="206" spans="1:37" ht="18" customHeight="1" x14ac:dyDescent="0.2">
      <c r="A206" s="2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25"/>
      <c r="P206" s="2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25"/>
      <c r="AB206" s="151"/>
      <c r="AC206" s="64"/>
      <c r="AD206" s="65"/>
      <c r="AE206" s="65"/>
      <c r="AF206" s="65"/>
      <c r="AG206" s="65"/>
      <c r="AH206" s="65"/>
      <c r="AI206" s="65"/>
      <c r="AJ206" s="64"/>
      <c r="AK206" s="64"/>
    </row>
    <row r="207" spans="1:37" ht="18" customHeight="1" x14ac:dyDescent="0.2">
      <c r="A207" s="92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7"/>
      <c r="P207" s="382"/>
      <c r="Q207" s="61" t="s">
        <v>145</v>
      </c>
      <c r="R207" s="83"/>
      <c r="S207" s="383"/>
      <c r="T207" s="383"/>
      <c r="U207" s="383"/>
      <c r="V207" s="383"/>
      <c r="W207" s="383"/>
      <c r="X207" s="26"/>
      <c r="Y207" s="148"/>
      <c r="Z207" s="383"/>
      <c r="AA207" s="27"/>
      <c r="AB207" s="74"/>
      <c r="AC207" s="74"/>
      <c r="AD207" s="74"/>
      <c r="AE207" s="74"/>
      <c r="AF207" s="74"/>
      <c r="AG207" s="74"/>
      <c r="AH207" s="74"/>
      <c r="AI207" s="74"/>
      <c r="AJ207" s="74"/>
      <c r="AK207" s="64"/>
    </row>
    <row r="208" spans="1:37" ht="18" customHeight="1" x14ac:dyDescent="0.2">
      <c r="A208" s="213"/>
      <c r="B208" s="214"/>
      <c r="C208" s="214"/>
      <c r="D208" s="214"/>
      <c r="E208" s="214"/>
      <c r="F208" s="214"/>
      <c r="G208" s="214"/>
      <c r="H208" s="214"/>
      <c r="I208" s="214"/>
      <c r="J208" s="214"/>
      <c r="K208" s="214"/>
      <c r="L208" s="214"/>
      <c r="M208" s="214"/>
      <c r="N208" s="214"/>
      <c r="O208" s="27"/>
      <c r="P208" s="384"/>
      <c r="Q208" s="61" t="s">
        <v>146</v>
      </c>
      <c r="AA208" s="387"/>
      <c r="AB208" s="149"/>
      <c r="AC208" s="64"/>
      <c r="AD208" s="65"/>
      <c r="AE208" s="64"/>
      <c r="AF208" s="64"/>
      <c r="AG208" s="64"/>
      <c r="AH208" s="64"/>
      <c r="AI208" s="64"/>
      <c r="AJ208" s="64"/>
      <c r="AK208" s="64"/>
    </row>
    <row r="209" spans="1:37" ht="18" customHeight="1" x14ac:dyDescent="0.2">
      <c r="A209" s="42"/>
      <c r="B209" s="214"/>
      <c r="C209" s="214"/>
      <c r="D209" s="214"/>
      <c r="E209" s="214"/>
      <c r="F209" s="214"/>
      <c r="G209" s="214"/>
      <c r="H209" s="214"/>
      <c r="I209" s="214"/>
      <c r="J209" s="214"/>
      <c r="K209" s="214"/>
      <c r="L209" s="214"/>
      <c r="M209" s="214"/>
      <c r="N209" s="214"/>
      <c r="O209" s="27"/>
      <c r="P209" s="384"/>
      <c r="Q209" s="67" t="s">
        <v>71</v>
      </c>
      <c r="R209" s="83"/>
      <c r="S209" s="385"/>
      <c r="T209" s="385"/>
      <c r="U209" s="385"/>
      <c r="V209" s="385"/>
      <c r="W209" s="385"/>
      <c r="X209" s="385"/>
      <c r="Y209" s="385"/>
      <c r="Z209" s="385"/>
      <c r="AA209" s="386"/>
      <c r="AB209" s="74"/>
      <c r="AC209" s="74"/>
      <c r="AD209" s="74"/>
      <c r="AE209" s="74"/>
      <c r="AF209" s="74"/>
      <c r="AG209" s="74"/>
      <c r="AH209" s="74"/>
      <c r="AI209" s="74"/>
      <c r="AJ209" s="74"/>
      <c r="AK209" s="74"/>
    </row>
    <row r="210" spans="1:37" ht="18" customHeight="1" x14ac:dyDescent="0.2">
      <c r="A210" s="42"/>
      <c r="B210" s="214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7"/>
      <c r="P210" s="384"/>
      <c r="Q210" s="6" t="s">
        <v>36</v>
      </c>
      <c r="R210" s="29" t="s">
        <v>72</v>
      </c>
      <c r="S210" s="385"/>
      <c r="T210" s="385"/>
      <c r="U210" s="385"/>
      <c r="V210" s="385"/>
      <c r="W210" s="385"/>
      <c r="X210" s="385"/>
      <c r="Y210" s="385"/>
      <c r="Z210" s="385"/>
      <c r="AA210" s="386"/>
      <c r="AB210" s="74"/>
      <c r="AC210" s="74"/>
      <c r="AD210" s="74"/>
      <c r="AE210" s="74"/>
      <c r="AF210" s="74"/>
      <c r="AG210" s="74"/>
      <c r="AH210" s="74"/>
      <c r="AI210" s="74"/>
      <c r="AJ210" s="74"/>
      <c r="AK210" s="74"/>
    </row>
    <row r="211" spans="1:37" ht="18" customHeight="1" x14ac:dyDescent="0.2">
      <c r="A211" s="42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7"/>
      <c r="P211" s="384"/>
      <c r="Q211" s="6" t="s">
        <v>37</v>
      </c>
      <c r="R211" s="29" t="s">
        <v>73</v>
      </c>
      <c r="S211" s="385"/>
      <c r="T211" s="385"/>
      <c r="U211" s="6"/>
      <c r="V211" s="385"/>
      <c r="W211" s="385"/>
      <c r="X211" s="385"/>
      <c r="Y211" s="385"/>
      <c r="Z211" s="385"/>
      <c r="AA211" s="386"/>
      <c r="AB211" s="74"/>
      <c r="AC211" s="74"/>
      <c r="AD211" s="74"/>
      <c r="AE211" s="74"/>
      <c r="AF211" s="74"/>
      <c r="AG211" s="74"/>
      <c r="AH211" s="74"/>
      <c r="AI211" s="74"/>
      <c r="AJ211" s="74"/>
      <c r="AK211" s="74"/>
    </row>
    <row r="212" spans="1:37" ht="18" customHeight="1" x14ac:dyDescent="0.2">
      <c r="A212" s="42"/>
      <c r="B212" s="97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7"/>
      <c r="P212" s="384"/>
      <c r="Q212" s="6" t="s">
        <v>38</v>
      </c>
      <c r="R212" s="29" t="s">
        <v>147</v>
      </c>
      <c r="S212" s="385"/>
      <c r="T212" s="385"/>
      <c r="U212" s="385"/>
      <c r="V212" s="385"/>
      <c r="W212" s="385"/>
      <c r="X212" s="385"/>
      <c r="Y212" s="385"/>
      <c r="Z212" s="385"/>
      <c r="AA212" s="386"/>
      <c r="AB212" s="74"/>
      <c r="AC212" s="74"/>
      <c r="AD212" s="74"/>
      <c r="AE212" s="74"/>
      <c r="AF212" s="74"/>
      <c r="AG212" s="74"/>
      <c r="AH212" s="74"/>
      <c r="AI212" s="74"/>
      <c r="AJ212" s="74"/>
      <c r="AK212" s="74"/>
    </row>
    <row r="213" spans="1:37" ht="18" customHeight="1" x14ac:dyDescent="0.2">
      <c r="A213" s="42"/>
      <c r="B213" s="29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7"/>
      <c r="P213" s="384"/>
      <c r="Q213" s="6" t="s">
        <v>43</v>
      </c>
      <c r="R213" s="29" t="s">
        <v>74</v>
      </c>
      <c r="S213" s="385"/>
      <c r="T213" s="385"/>
      <c r="U213" s="385"/>
      <c r="V213" s="385"/>
      <c r="W213" s="385"/>
      <c r="X213" s="385"/>
      <c r="Y213" s="385"/>
      <c r="Z213" s="385"/>
      <c r="AA213" s="386"/>
      <c r="AB213" s="74"/>
      <c r="AC213" s="74"/>
      <c r="AD213" s="74"/>
      <c r="AE213" s="74"/>
      <c r="AF213" s="74"/>
      <c r="AG213" s="74"/>
      <c r="AH213" s="74"/>
      <c r="AI213" s="74"/>
      <c r="AJ213" s="74"/>
      <c r="AK213" s="74"/>
    </row>
    <row r="214" spans="1:37" ht="18" customHeight="1" x14ac:dyDescent="0.2">
      <c r="A214" s="42"/>
      <c r="B214" s="29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7"/>
      <c r="P214" s="384"/>
      <c r="Q214" s="6" t="s">
        <v>46</v>
      </c>
      <c r="R214" s="29" t="s">
        <v>75</v>
      </c>
      <c r="S214" s="385"/>
      <c r="T214" s="385"/>
      <c r="U214" s="385"/>
      <c r="V214" s="6"/>
      <c r="W214" s="6"/>
      <c r="X214" s="6"/>
      <c r="Y214" s="6"/>
      <c r="Z214" s="385"/>
      <c r="AA214" s="386"/>
      <c r="AB214" s="74"/>
      <c r="AC214" s="74"/>
      <c r="AD214" s="74"/>
      <c r="AE214" s="74"/>
      <c r="AF214" s="74"/>
      <c r="AG214" s="74"/>
      <c r="AH214" s="74"/>
      <c r="AI214" s="74"/>
      <c r="AJ214" s="74"/>
      <c r="AK214" s="74"/>
    </row>
    <row r="215" spans="1:37" ht="18" customHeight="1" x14ac:dyDescent="0.2">
      <c r="A215" s="42"/>
      <c r="B215" s="67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7"/>
      <c r="P215" s="384"/>
      <c r="Q215" s="377"/>
      <c r="R215" s="381" t="s">
        <v>76</v>
      </c>
      <c r="S215" s="6" t="s">
        <v>77</v>
      </c>
      <c r="T215" s="385"/>
      <c r="U215" s="385"/>
      <c r="V215" s="385"/>
      <c r="W215" s="385"/>
      <c r="X215" s="385"/>
      <c r="Y215" s="385"/>
      <c r="Z215" s="385"/>
      <c r="AA215" s="386"/>
      <c r="AB215" s="74"/>
      <c r="AC215" s="74"/>
      <c r="AD215" s="74"/>
      <c r="AE215" s="74"/>
      <c r="AF215" s="74"/>
      <c r="AG215" s="74"/>
      <c r="AH215" s="74"/>
      <c r="AI215" s="74"/>
      <c r="AJ215" s="74"/>
      <c r="AK215" s="74"/>
    </row>
    <row r="216" spans="1:37" ht="18" customHeight="1" thickBot="1" x14ac:dyDescent="0.25">
      <c r="A216" s="33"/>
      <c r="B216" s="34"/>
      <c r="C216" s="34"/>
      <c r="D216" s="34"/>
      <c r="E216" s="35"/>
      <c r="F216" s="35"/>
      <c r="G216" s="35"/>
      <c r="H216" s="35"/>
      <c r="I216" s="35"/>
      <c r="J216" s="35"/>
      <c r="K216" s="34"/>
      <c r="L216" s="34"/>
      <c r="M216" s="34"/>
      <c r="N216" s="34"/>
      <c r="O216" s="36"/>
      <c r="P216" s="528" t="s">
        <v>148</v>
      </c>
      <c r="Q216" s="529"/>
      <c r="R216" s="529"/>
      <c r="S216" s="529"/>
      <c r="T216" s="529"/>
      <c r="U216" s="529"/>
      <c r="V216" s="529"/>
      <c r="W216" s="529"/>
      <c r="X216" s="529"/>
      <c r="Y216" s="529"/>
      <c r="Z216" s="529"/>
      <c r="AA216" s="530"/>
      <c r="AB216" s="74"/>
      <c r="AC216" s="74"/>
      <c r="AD216" s="74"/>
      <c r="AE216" s="74"/>
      <c r="AF216" s="74"/>
      <c r="AG216" s="74"/>
      <c r="AH216" s="74"/>
      <c r="AI216" s="74"/>
      <c r="AJ216" s="74"/>
      <c r="AK216" s="74"/>
    </row>
  </sheetData>
  <mergeCells count="523">
    <mergeCell ref="B93:C93"/>
    <mergeCell ref="B94:C94"/>
    <mergeCell ref="B46:C46"/>
    <mergeCell ref="B44:C44"/>
    <mergeCell ref="B140:C140"/>
    <mergeCell ref="B139:C139"/>
    <mergeCell ref="D201:D202"/>
    <mergeCell ref="E201:E202"/>
    <mergeCell ref="F201:F202"/>
    <mergeCell ref="B193:C193"/>
    <mergeCell ref="B194:C194"/>
    <mergeCell ref="B195:C195"/>
    <mergeCell ref="B190:C190"/>
    <mergeCell ref="B183:C183"/>
    <mergeCell ref="B184:C184"/>
    <mergeCell ref="B185:C185"/>
    <mergeCell ref="B186:C186"/>
    <mergeCell ref="B187:C187"/>
    <mergeCell ref="B188:C188"/>
    <mergeCell ref="A173:C173"/>
    <mergeCell ref="B92:C92"/>
    <mergeCell ref="C86:K86"/>
    <mergeCell ref="B91:C91"/>
    <mergeCell ref="E98:E100"/>
    <mergeCell ref="G201:G202"/>
    <mergeCell ref="H201:H202"/>
    <mergeCell ref="I201:I202"/>
    <mergeCell ref="D203:F205"/>
    <mergeCell ref="G203:K203"/>
    <mergeCell ref="L203:O203"/>
    <mergeCell ref="X202:AA202"/>
    <mergeCell ref="P216:AA216"/>
    <mergeCell ref="X204:AA204"/>
    <mergeCell ref="G205:K205"/>
    <mergeCell ref="L205:O205"/>
    <mergeCell ref="P205:S205"/>
    <mergeCell ref="T205:W205"/>
    <mergeCell ref="X205:AA205"/>
    <mergeCell ref="P203:S203"/>
    <mergeCell ref="T203:W203"/>
    <mergeCell ref="X203:AA203"/>
    <mergeCell ref="G204:K204"/>
    <mergeCell ref="L204:O204"/>
    <mergeCell ref="P204:S204"/>
    <mergeCell ref="T204:W204"/>
    <mergeCell ref="J201:J202"/>
    <mergeCell ref="K201:K202"/>
    <mergeCell ref="L202:O202"/>
    <mergeCell ref="P202:S202"/>
    <mergeCell ref="T202:W202"/>
    <mergeCell ref="L198:O198"/>
    <mergeCell ref="P198:S198"/>
    <mergeCell ref="T198:W198"/>
    <mergeCell ref="X198:AA198"/>
    <mergeCell ref="L199:L200"/>
    <mergeCell ref="M199:M200"/>
    <mergeCell ref="N199:N200"/>
    <mergeCell ref="P199:P200"/>
    <mergeCell ref="Q199:Q200"/>
    <mergeCell ref="R199:R200"/>
    <mergeCell ref="T199:T200"/>
    <mergeCell ref="U199:U200"/>
    <mergeCell ref="V199:V200"/>
    <mergeCell ref="Z199:Z200"/>
    <mergeCell ref="X197:AA197"/>
    <mergeCell ref="A198:C205"/>
    <mergeCell ref="D198:D200"/>
    <mergeCell ref="E198:E200"/>
    <mergeCell ref="F198:F200"/>
    <mergeCell ref="G198:G200"/>
    <mergeCell ref="H198:H200"/>
    <mergeCell ref="I198:I200"/>
    <mergeCell ref="J198:J200"/>
    <mergeCell ref="K198:K200"/>
    <mergeCell ref="I196:I197"/>
    <mergeCell ref="J196:J197"/>
    <mergeCell ref="K196:K197"/>
    <mergeCell ref="L197:O197"/>
    <mergeCell ref="P197:S197"/>
    <mergeCell ref="T197:W197"/>
    <mergeCell ref="B196:C197"/>
    <mergeCell ref="D196:D197"/>
    <mergeCell ref="E196:E197"/>
    <mergeCell ref="F196:F197"/>
    <mergeCell ref="G196:G197"/>
    <mergeCell ref="H196:H197"/>
    <mergeCell ref="X199:X200"/>
    <mergeCell ref="Y199:Y200"/>
    <mergeCell ref="Z180:Z181"/>
    <mergeCell ref="M180:M181"/>
    <mergeCell ref="N180:N181"/>
    <mergeCell ref="P180:P181"/>
    <mergeCell ref="Q180:Q181"/>
    <mergeCell ref="R180:R181"/>
    <mergeCell ref="T180:T181"/>
    <mergeCell ref="B191:C191"/>
    <mergeCell ref="B192:C192"/>
    <mergeCell ref="A177:A181"/>
    <mergeCell ref="B177:C181"/>
    <mergeCell ref="D177:F178"/>
    <mergeCell ref="G177:K177"/>
    <mergeCell ref="L177:AA177"/>
    <mergeCell ref="G178:G181"/>
    <mergeCell ref="H178:K178"/>
    <mergeCell ref="L178:O178"/>
    <mergeCell ref="P178:S178"/>
    <mergeCell ref="T178:W178"/>
    <mergeCell ref="X178:AA178"/>
    <mergeCell ref="D179:D181"/>
    <mergeCell ref="E179:E181"/>
    <mergeCell ref="F179:F181"/>
    <mergeCell ref="H179:H181"/>
    <mergeCell ref="I179:I181"/>
    <mergeCell ref="J179:J181"/>
    <mergeCell ref="K179:K181"/>
    <mergeCell ref="L179:AA179"/>
    <mergeCell ref="L180:L181"/>
    <mergeCell ref="U180:U181"/>
    <mergeCell ref="V180:V181"/>
    <mergeCell ref="X180:X181"/>
    <mergeCell ref="Y180:Y181"/>
    <mergeCell ref="T173:AA173"/>
    <mergeCell ref="A174:C174"/>
    <mergeCell ref="T174:AA174"/>
    <mergeCell ref="T175:AA175"/>
    <mergeCell ref="A176:AA176"/>
    <mergeCell ref="A171:C171"/>
    <mergeCell ref="T171:AA171"/>
    <mergeCell ref="D167:S169"/>
    <mergeCell ref="T167:AA167"/>
    <mergeCell ref="A168:C168"/>
    <mergeCell ref="A172:C172"/>
    <mergeCell ref="T172:AA172"/>
    <mergeCell ref="T169:AA169"/>
    <mergeCell ref="A170:C170"/>
    <mergeCell ref="T170:AA170"/>
    <mergeCell ref="T168:AA168"/>
    <mergeCell ref="A169:C169"/>
    <mergeCell ref="G153:K153"/>
    <mergeCell ref="X152:AA152"/>
    <mergeCell ref="X151:AA151"/>
    <mergeCell ref="L148:L149"/>
    <mergeCell ref="M148:M149"/>
    <mergeCell ref="N148:N149"/>
    <mergeCell ref="P148:P149"/>
    <mergeCell ref="T152:W152"/>
    <mergeCell ref="L151:O151"/>
    <mergeCell ref="P151:S151"/>
    <mergeCell ref="K150:K151"/>
    <mergeCell ref="R148:R149"/>
    <mergeCell ref="L152:O152"/>
    <mergeCell ref="P152:S152"/>
    <mergeCell ref="I147:I149"/>
    <mergeCell ref="Z148:Z149"/>
    <mergeCell ref="P165:AA165"/>
    <mergeCell ref="K147:K149"/>
    <mergeCell ref="L147:O147"/>
    <mergeCell ref="P147:S147"/>
    <mergeCell ref="T147:W147"/>
    <mergeCell ref="L128:AA128"/>
    <mergeCell ref="L129:O129"/>
    <mergeCell ref="B95:C95"/>
    <mergeCell ref="A98:C105"/>
    <mergeCell ref="B134:C134"/>
    <mergeCell ref="B135:C135"/>
    <mergeCell ref="A123:C123"/>
    <mergeCell ref="X153:AA153"/>
    <mergeCell ref="A124:C124"/>
    <mergeCell ref="T123:AA123"/>
    <mergeCell ref="T124:AA124"/>
    <mergeCell ref="T125:AA125"/>
    <mergeCell ref="L130:AA130"/>
    <mergeCell ref="L131:L132"/>
    <mergeCell ref="Y131:Y132"/>
    <mergeCell ref="L133:AA133"/>
    <mergeCell ref="R131:R132"/>
    <mergeCell ref="T131:T132"/>
    <mergeCell ref="G154:K154"/>
    <mergeCell ref="T126:AA126"/>
    <mergeCell ref="X105:AA105"/>
    <mergeCell ref="T121:AA121"/>
    <mergeCell ref="L154:O154"/>
    <mergeCell ref="P154:S154"/>
    <mergeCell ref="T154:W154"/>
    <mergeCell ref="T153:W153"/>
    <mergeCell ref="X154:AA154"/>
    <mergeCell ref="L153:O153"/>
    <mergeCell ref="A127:AA127"/>
    <mergeCell ref="Z131:Z132"/>
    <mergeCell ref="B143:C143"/>
    <mergeCell ref="G129:G132"/>
    <mergeCell ref="N131:N132"/>
    <mergeCell ref="B141:C141"/>
    <mergeCell ref="B136:C136"/>
    <mergeCell ref="T151:W151"/>
    <mergeCell ref="P153:S153"/>
    <mergeCell ref="E150:E151"/>
    <mergeCell ref="G150:G151"/>
    <mergeCell ref="H150:H151"/>
    <mergeCell ref="B138:C138"/>
    <mergeCell ref="B137:C137"/>
    <mergeCell ref="H147:H149"/>
    <mergeCell ref="P146:S146"/>
    <mergeCell ref="X148:X149"/>
    <mergeCell ref="Y148:Y149"/>
    <mergeCell ref="A147:C154"/>
    <mergeCell ref="D147:D149"/>
    <mergeCell ref="E147:E149"/>
    <mergeCell ref="G147:G149"/>
    <mergeCell ref="G152:K152"/>
    <mergeCell ref="J147:J149"/>
    <mergeCell ref="D150:D151"/>
    <mergeCell ref="L146:O146"/>
    <mergeCell ref="Q148:Q149"/>
    <mergeCell ref="D152:F154"/>
    <mergeCell ref="T148:T149"/>
    <mergeCell ref="U148:U149"/>
    <mergeCell ref="T146:W146"/>
    <mergeCell ref="F145:F146"/>
    <mergeCell ref="G145:G146"/>
    <mergeCell ref="X147:AA147"/>
    <mergeCell ref="V148:V149"/>
    <mergeCell ref="B145:C146"/>
    <mergeCell ref="J145:J146"/>
    <mergeCell ref="X146:AA146"/>
    <mergeCell ref="I150:I151"/>
    <mergeCell ref="B128:C132"/>
    <mergeCell ref="I130:I132"/>
    <mergeCell ref="T129:W129"/>
    <mergeCell ref="P129:S129"/>
    <mergeCell ref="K130:K132"/>
    <mergeCell ref="V131:V132"/>
    <mergeCell ref="M131:M132"/>
    <mergeCell ref="B144:C144"/>
    <mergeCell ref="U131:U132"/>
    <mergeCell ref="H129:K129"/>
    <mergeCell ref="E130:E132"/>
    <mergeCell ref="H130:H132"/>
    <mergeCell ref="F130:F132"/>
    <mergeCell ref="B133:K133"/>
    <mergeCell ref="B142:C142"/>
    <mergeCell ref="L105:O105"/>
    <mergeCell ref="P105:S105"/>
    <mergeCell ref="T105:W105"/>
    <mergeCell ref="T118:AA118"/>
    <mergeCell ref="G104:K104"/>
    <mergeCell ref="L104:O104"/>
    <mergeCell ref="P104:S104"/>
    <mergeCell ref="A128:A132"/>
    <mergeCell ref="P131:P132"/>
    <mergeCell ref="X131:X132"/>
    <mergeCell ref="A125:C125"/>
    <mergeCell ref="J130:J132"/>
    <mergeCell ref="T120:AA120"/>
    <mergeCell ref="Q131:Q132"/>
    <mergeCell ref="D130:D132"/>
    <mergeCell ref="A119:C119"/>
    <mergeCell ref="A121:C121"/>
    <mergeCell ref="A120:C120"/>
    <mergeCell ref="P116:AA116"/>
    <mergeCell ref="D118:S120"/>
    <mergeCell ref="A122:C122"/>
    <mergeCell ref="X129:AA129"/>
    <mergeCell ref="T119:AA119"/>
    <mergeCell ref="G128:K128"/>
    <mergeCell ref="T102:W102"/>
    <mergeCell ref="X102:AA102"/>
    <mergeCell ref="G103:K103"/>
    <mergeCell ref="L103:O103"/>
    <mergeCell ref="P103:S103"/>
    <mergeCell ref="T103:W103"/>
    <mergeCell ref="X103:AA103"/>
    <mergeCell ref="R99:R100"/>
    <mergeCell ref="U99:U100"/>
    <mergeCell ref="Z99:Z100"/>
    <mergeCell ref="K98:K100"/>
    <mergeCell ref="M99:M100"/>
    <mergeCell ref="N99:N100"/>
    <mergeCell ref="P99:P100"/>
    <mergeCell ref="G101:G102"/>
    <mergeCell ref="H101:H102"/>
    <mergeCell ref="I98:I100"/>
    <mergeCell ref="G98:G100"/>
    <mergeCell ref="H98:H100"/>
    <mergeCell ref="L102:O102"/>
    <mergeCell ref="I101:I102"/>
    <mergeCell ref="J101:J102"/>
    <mergeCell ref="X97:AA97"/>
    <mergeCell ref="L99:L100"/>
    <mergeCell ref="L97:O97"/>
    <mergeCell ref="P97:S97"/>
    <mergeCell ref="T97:W97"/>
    <mergeCell ref="Y99:Y100"/>
    <mergeCell ref="Q99:Q100"/>
    <mergeCell ref="V99:V100"/>
    <mergeCell ref="X99:X100"/>
    <mergeCell ref="L98:O98"/>
    <mergeCell ref="T98:W98"/>
    <mergeCell ref="X98:AA98"/>
    <mergeCell ref="T99:T100"/>
    <mergeCell ref="B90:C90"/>
    <mergeCell ref="B87:C87"/>
    <mergeCell ref="N84:N85"/>
    <mergeCell ref="B89:C89"/>
    <mergeCell ref="B88:C88"/>
    <mergeCell ref="D83:D85"/>
    <mergeCell ref="E83:E85"/>
    <mergeCell ref="H83:H85"/>
    <mergeCell ref="I83:I85"/>
    <mergeCell ref="J83:J85"/>
    <mergeCell ref="G82:G85"/>
    <mergeCell ref="H82:K82"/>
    <mergeCell ref="L83:AA83"/>
    <mergeCell ref="Z84:Z85"/>
    <mergeCell ref="L86:AA86"/>
    <mergeCell ref="R84:R85"/>
    <mergeCell ref="V84:V85"/>
    <mergeCell ref="M84:M85"/>
    <mergeCell ref="T82:W82"/>
    <mergeCell ref="L84:L85"/>
    <mergeCell ref="U84:U85"/>
    <mergeCell ref="X84:X85"/>
    <mergeCell ref="X82:AA82"/>
    <mergeCell ref="K83:K85"/>
    <mergeCell ref="P84:P85"/>
    <mergeCell ref="L82:O82"/>
    <mergeCell ref="A78:C78"/>
    <mergeCell ref="T78:AA78"/>
    <mergeCell ref="A77:C77"/>
    <mergeCell ref="T73:AA73"/>
    <mergeCell ref="T75:AA75"/>
    <mergeCell ref="A76:C76"/>
    <mergeCell ref="A74:C74"/>
    <mergeCell ref="T74:AA74"/>
    <mergeCell ref="D51:D53"/>
    <mergeCell ref="E51:E53"/>
    <mergeCell ref="G51:G53"/>
    <mergeCell ref="D54:D55"/>
    <mergeCell ref="E54:E55"/>
    <mergeCell ref="X57:AA57"/>
    <mergeCell ref="L58:O58"/>
    <mergeCell ref="L56:O56"/>
    <mergeCell ref="U52:U53"/>
    <mergeCell ref="V52:V53"/>
    <mergeCell ref="X55:AA55"/>
    <mergeCell ref="P58:S58"/>
    <mergeCell ref="X52:X53"/>
    <mergeCell ref="Y52:Y53"/>
    <mergeCell ref="L52:L53"/>
    <mergeCell ref="M52:M53"/>
    <mergeCell ref="N52:N53"/>
    <mergeCell ref="X56:AA56"/>
    <mergeCell ref="L57:O57"/>
    <mergeCell ref="X58:AA58"/>
    <mergeCell ref="Z52:Z53"/>
    <mergeCell ref="T52:T53"/>
    <mergeCell ref="J51:J53"/>
    <mergeCell ref="L55:O55"/>
    <mergeCell ref="T31:AA31"/>
    <mergeCell ref="E39:E41"/>
    <mergeCell ref="F39:F41"/>
    <mergeCell ref="L39:AA39"/>
    <mergeCell ref="U40:U41"/>
    <mergeCell ref="Z40:Z41"/>
    <mergeCell ref="N40:N41"/>
    <mergeCell ref="M40:M41"/>
    <mergeCell ref="Y40:Y41"/>
    <mergeCell ref="R40:R41"/>
    <mergeCell ref="Q40:Q41"/>
    <mergeCell ref="G38:G41"/>
    <mergeCell ref="K39:K41"/>
    <mergeCell ref="H38:K38"/>
    <mergeCell ref="J39:J41"/>
    <mergeCell ref="G37:K37"/>
    <mergeCell ref="D37:F38"/>
    <mergeCell ref="L37:AA37"/>
    <mergeCell ref="I39:I41"/>
    <mergeCell ref="H39:H41"/>
    <mergeCell ref="X38:AA38"/>
    <mergeCell ref="T28:AA28"/>
    <mergeCell ref="T29:AA29"/>
    <mergeCell ref="T30:AA30"/>
    <mergeCell ref="T33:AA33"/>
    <mergeCell ref="T34:AA34"/>
    <mergeCell ref="X40:X41"/>
    <mergeCell ref="T35:AA35"/>
    <mergeCell ref="L51:O51"/>
    <mergeCell ref="P51:S51"/>
    <mergeCell ref="P40:P41"/>
    <mergeCell ref="L42:AA42"/>
    <mergeCell ref="X50:AA50"/>
    <mergeCell ref="P50:S50"/>
    <mergeCell ref="L40:L41"/>
    <mergeCell ref="T40:T41"/>
    <mergeCell ref="L50:O50"/>
    <mergeCell ref="T51:W51"/>
    <mergeCell ref="V40:V41"/>
    <mergeCell ref="P38:S38"/>
    <mergeCell ref="X51:AA51"/>
    <mergeCell ref="A36:AA36"/>
    <mergeCell ref="T38:W38"/>
    <mergeCell ref="B37:C41"/>
    <mergeCell ref="K49:K50"/>
    <mergeCell ref="P55:S55"/>
    <mergeCell ref="P56:S56"/>
    <mergeCell ref="T55:W55"/>
    <mergeCell ref="F150:F151"/>
    <mergeCell ref="D81:F82"/>
    <mergeCell ref="F83:F85"/>
    <mergeCell ref="D128:F129"/>
    <mergeCell ref="F101:F102"/>
    <mergeCell ref="D103:F105"/>
    <mergeCell ref="G56:K56"/>
    <mergeCell ref="F147:F149"/>
    <mergeCell ref="E96:E97"/>
    <mergeCell ref="F96:F97"/>
    <mergeCell ref="D96:D97"/>
    <mergeCell ref="G58:K58"/>
    <mergeCell ref="D56:F58"/>
    <mergeCell ref="K145:K146"/>
    <mergeCell ref="D145:D146"/>
    <mergeCell ref="E145:E146"/>
    <mergeCell ref="D98:D100"/>
    <mergeCell ref="G105:K105"/>
    <mergeCell ref="J150:J151"/>
    <mergeCell ref="G57:K57"/>
    <mergeCell ref="T84:T85"/>
    <mergeCell ref="T50:W50"/>
    <mergeCell ref="P52:P53"/>
    <mergeCell ref="Q52:Q53"/>
    <mergeCell ref="R52:R53"/>
    <mergeCell ref="E101:E102"/>
    <mergeCell ref="F98:F100"/>
    <mergeCell ref="T56:W56"/>
    <mergeCell ref="P57:S57"/>
    <mergeCell ref="T57:W57"/>
    <mergeCell ref="P82:S82"/>
    <mergeCell ref="T76:AA76"/>
    <mergeCell ref="I51:I53"/>
    <mergeCell ref="G54:G55"/>
    <mergeCell ref="K54:K55"/>
    <mergeCell ref="F54:F55"/>
    <mergeCell ref="H54:H55"/>
    <mergeCell ref="I54:I55"/>
    <mergeCell ref="J54:J55"/>
    <mergeCell ref="H51:H53"/>
    <mergeCell ref="Y84:Y85"/>
    <mergeCell ref="Q84:Q85"/>
    <mergeCell ref="T71:AA71"/>
    <mergeCell ref="K51:K53"/>
    <mergeCell ref="P69:AA69"/>
    <mergeCell ref="P25:AA25"/>
    <mergeCell ref="T32:AA32"/>
    <mergeCell ref="T58:W58"/>
    <mergeCell ref="G96:G97"/>
    <mergeCell ref="H96:H97"/>
    <mergeCell ref="T122:AA122"/>
    <mergeCell ref="J96:J97"/>
    <mergeCell ref="K96:K97"/>
    <mergeCell ref="I96:I97"/>
    <mergeCell ref="T104:W104"/>
    <mergeCell ref="X104:AA104"/>
    <mergeCell ref="P98:S98"/>
    <mergeCell ref="P102:S102"/>
    <mergeCell ref="K101:K102"/>
    <mergeCell ref="J98:J100"/>
    <mergeCell ref="T27:AA27"/>
    <mergeCell ref="G49:G50"/>
    <mergeCell ref="H49:H50"/>
    <mergeCell ref="D27:S29"/>
    <mergeCell ref="L38:O38"/>
    <mergeCell ref="I49:I50"/>
    <mergeCell ref="D49:D50"/>
    <mergeCell ref="E49:E50"/>
    <mergeCell ref="F49:F50"/>
    <mergeCell ref="B14:F14"/>
    <mergeCell ref="B13:F13"/>
    <mergeCell ref="B15:F15"/>
    <mergeCell ref="B16:F16"/>
    <mergeCell ref="B17:F17"/>
    <mergeCell ref="B18:F18"/>
    <mergeCell ref="A28:C28"/>
    <mergeCell ref="A30:C30"/>
    <mergeCell ref="F51:F53"/>
    <mergeCell ref="A32:C32"/>
    <mergeCell ref="A29:C29"/>
    <mergeCell ref="A34:C34"/>
    <mergeCell ref="A31:C31"/>
    <mergeCell ref="A37:A41"/>
    <mergeCell ref="A33:C33"/>
    <mergeCell ref="B49:C50"/>
    <mergeCell ref="D39:D41"/>
    <mergeCell ref="B47:C47"/>
    <mergeCell ref="B43:C43"/>
    <mergeCell ref="B42:K42"/>
    <mergeCell ref="B45:C45"/>
    <mergeCell ref="B48:C48"/>
    <mergeCell ref="J49:J50"/>
    <mergeCell ref="A51:C58"/>
    <mergeCell ref="AD40:AI40"/>
    <mergeCell ref="AE41:AH41"/>
    <mergeCell ref="AD84:AI84"/>
    <mergeCell ref="AE85:AH85"/>
    <mergeCell ref="AD131:AI131"/>
    <mergeCell ref="AE132:AH132"/>
    <mergeCell ref="AD180:AI180"/>
    <mergeCell ref="B182:AA182"/>
    <mergeCell ref="H145:H146"/>
    <mergeCell ref="I145:I146"/>
    <mergeCell ref="B96:C97"/>
    <mergeCell ref="A73:C73"/>
    <mergeCell ref="D71:S73"/>
    <mergeCell ref="G81:K81"/>
    <mergeCell ref="A72:C72"/>
    <mergeCell ref="T79:AA79"/>
    <mergeCell ref="L81:AA81"/>
    <mergeCell ref="T77:AA77"/>
    <mergeCell ref="A75:C75"/>
    <mergeCell ref="A80:AA80"/>
    <mergeCell ref="A81:A85"/>
    <mergeCell ref="B81:C85"/>
    <mergeCell ref="T72:AA72"/>
    <mergeCell ref="D101:D102"/>
  </mergeCells>
  <phoneticPr fontId="0" type="noConversion"/>
  <conditionalFormatting sqref="D138:D139 D143:D144 D189:D190 D193:D195">
    <cfRule type="cellIs" dxfId="1" priority="5" stopIfTrue="1" operator="notEqual">
      <formula>0</formula>
    </cfRule>
  </conditionalFormatting>
  <pageMargins left="0.78740157480314965" right="0.78740157480314965" top="0.59055118110236227" bottom="0.59055118110236227" header="0.51181102362204722" footer="0.51181102362204722"/>
  <pageSetup paperSize="9" scale="50" orientation="landscape" horizontalDpi="4294967294" verticalDpi="300" r:id="rId1"/>
  <headerFooter alignWithMargins="0">
    <oddHeader xml:space="preserve">&amp;R&amp;8załącznik nr 2 do: Wytycznych do projektowania i modyfikacji 
programów studiów I i II stopnia w UTP  
&amp;11
</oddHeader>
  </headerFooter>
  <rowBreaks count="4" manualBreakCount="4">
    <brk id="25" max="16383" man="1"/>
    <brk id="69" max="16383" man="1"/>
    <brk id="116" max="16383" man="1"/>
    <brk id="165" max="16383" man="1"/>
  </rowBreaks>
  <colBreaks count="1" manualBreakCount="1">
    <brk id="2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66"/>
  <sheetViews>
    <sheetView tabSelected="1" view="pageBreakPreview" zoomScale="60" zoomScaleNormal="70" workbookViewId="0">
      <selection activeCell="AK52" sqref="AK51:AM52"/>
    </sheetView>
  </sheetViews>
  <sheetFormatPr defaultRowHeight="14.25" x14ac:dyDescent="0.2"/>
  <cols>
    <col min="1" max="1" width="4.28515625" style="123" customWidth="1"/>
    <col min="2" max="2" width="9.140625" style="123"/>
    <col min="3" max="3" width="33.7109375" style="123" customWidth="1"/>
    <col min="4" max="11" width="5.42578125" style="123" customWidth="1"/>
    <col min="12" max="16" width="5.42578125" style="166" customWidth="1"/>
    <col min="17" max="17" width="7.85546875" style="167" customWidth="1"/>
    <col min="18" max="18" width="9.140625" style="123"/>
    <col min="19" max="19" width="10.140625" style="123" customWidth="1"/>
    <col min="20" max="21" width="9.140625" style="123"/>
    <col min="22" max="22" width="10.140625" style="123" bestFit="1" customWidth="1"/>
    <col min="23" max="25" width="9.140625" style="123"/>
    <col min="26" max="26" width="12.85546875" style="123" customWidth="1"/>
    <col min="27" max="16384" width="9.140625" style="123"/>
  </cols>
  <sheetData>
    <row r="1" spans="1:26" x14ac:dyDescent="0.2">
      <c r="B1" s="123" t="s">
        <v>150</v>
      </c>
      <c r="H1" s="123" t="s">
        <v>153</v>
      </c>
    </row>
    <row r="2" spans="1:26" x14ac:dyDescent="0.2">
      <c r="B2" s="123" t="s">
        <v>151</v>
      </c>
    </row>
    <row r="3" spans="1:26" x14ac:dyDescent="0.2">
      <c r="B3" s="123" t="s">
        <v>152</v>
      </c>
    </row>
    <row r="4" spans="1:26" ht="16.5" thickBot="1" x14ac:dyDescent="0.25">
      <c r="A4" s="161"/>
      <c r="B4" s="161"/>
      <c r="C4" s="161"/>
      <c r="D4" s="162"/>
      <c r="E4" s="162"/>
      <c r="F4" s="162"/>
      <c r="G4" s="163" t="s">
        <v>26</v>
      </c>
      <c r="H4" s="164"/>
      <c r="I4" s="164"/>
      <c r="J4" s="164"/>
      <c r="K4" s="165"/>
    </row>
    <row r="5" spans="1:26" ht="16.5" thickBot="1" x14ac:dyDescent="0.25">
      <c r="A5" s="168" t="s">
        <v>136</v>
      </c>
      <c r="B5" s="604" t="s">
        <v>137</v>
      </c>
      <c r="C5" s="604"/>
      <c r="D5" s="169"/>
      <c r="E5" s="169"/>
      <c r="F5" s="169" t="s">
        <v>138</v>
      </c>
      <c r="G5" s="169" t="s">
        <v>139</v>
      </c>
      <c r="H5" s="169" t="s">
        <v>36</v>
      </c>
      <c r="I5" s="169" t="s">
        <v>37</v>
      </c>
      <c r="J5" s="169" t="s">
        <v>38</v>
      </c>
      <c r="K5" s="170" t="s">
        <v>140</v>
      </c>
    </row>
    <row r="6" spans="1:26" ht="15.75" x14ac:dyDescent="0.2">
      <c r="A6" s="13" t="s">
        <v>53</v>
      </c>
      <c r="B6" s="461" t="s">
        <v>54</v>
      </c>
      <c r="C6" s="462"/>
      <c r="D6" s="171">
        <v>1</v>
      </c>
      <c r="E6" s="108"/>
      <c r="F6" s="108">
        <v>2</v>
      </c>
      <c r="G6" s="172">
        <v>16</v>
      </c>
      <c r="H6" s="173"/>
      <c r="I6" s="173">
        <v>16</v>
      </c>
      <c r="J6" s="173"/>
      <c r="K6" s="174"/>
      <c r="L6" s="373">
        <f>G6</f>
        <v>16</v>
      </c>
      <c r="M6" s="364">
        <v>5</v>
      </c>
      <c r="N6" s="365">
        <v>9</v>
      </c>
      <c r="O6" s="365">
        <v>10</v>
      </c>
      <c r="P6" s="365">
        <v>20</v>
      </c>
      <c r="Q6" s="167">
        <f>SUM(L6:P6)</f>
        <v>60</v>
      </c>
      <c r="R6" s="123">
        <f>F6*25</f>
        <v>50</v>
      </c>
      <c r="S6" s="208">
        <f>Q6-R6</f>
        <v>10</v>
      </c>
      <c r="V6" s="366">
        <f>L6/25+M6/25</f>
        <v>0.84000000000000008</v>
      </c>
      <c r="Z6" s="367">
        <f>ROUNDUP(L6/25+M6/25,1)</f>
        <v>0.9</v>
      </c>
    </row>
    <row r="7" spans="1:26" ht="15.75" x14ac:dyDescent="0.2">
      <c r="A7" s="19" t="s">
        <v>55</v>
      </c>
      <c r="B7" s="463" t="s">
        <v>56</v>
      </c>
      <c r="C7" s="464"/>
      <c r="D7" s="100">
        <v>1</v>
      </c>
      <c r="E7" s="107"/>
      <c r="F7" s="107">
        <v>3</v>
      </c>
      <c r="G7" s="101">
        <v>24</v>
      </c>
      <c r="H7" s="62">
        <v>16</v>
      </c>
      <c r="I7" s="62">
        <v>8</v>
      </c>
      <c r="J7" s="62"/>
      <c r="K7" s="63"/>
      <c r="L7" s="373">
        <f t="shared" ref="L7:L30" si="0">G7</f>
        <v>24</v>
      </c>
      <c r="M7" s="363">
        <v>5</v>
      </c>
      <c r="N7" s="166">
        <v>17</v>
      </c>
      <c r="O7" s="166">
        <v>11</v>
      </c>
      <c r="P7" s="166">
        <v>18</v>
      </c>
      <c r="Q7" s="167">
        <f t="shared" ref="Q7:Q30" si="1">SUM(L7:P7)</f>
        <v>75</v>
      </c>
      <c r="R7" s="123">
        <f t="shared" ref="R7:R30" si="2">F7*25</f>
        <v>75</v>
      </c>
      <c r="S7" s="208">
        <f t="shared" ref="S7:S30" si="3">Q7-R7</f>
        <v>0</v>
      </c>
      <c r="V7" s="366">
        <f t="shared" ref="V7:V30" si="4">L7/25+M7/25</f>
        <v>1.1599999999999999</v>
      </c>
      <c r="Z7" s="367">
        <f t="shared" ref="Z7:Z30" si="5">ROUNDUP(L7/25+M7/25,1)</f>
        <v>1.2000000000000002</v>
      </c>
    </row>
    <row r="8" spans="1:26" ht="15.75" x14ac:dyDescent="0.2">
      <c r="A8" s="19" t="s">
        <v>57</v>
      </c>
      <c r="B8" s="463" t="s">
        <v>124</v>
      </c>
      <c r="C8" s="464"/>
      <c r="D8" s="100"/>
      <c r="E8" s="107">
        <v>1</v>
      </c>
      <c r="F8" s="107">
        <v>2</v>
      </c>
      <c r="G8" s="101">
        <v>16</v>
      </c>
      <c r="H8" s="57">
        <v>8</v>
      </c>
      <c r="I8" s="57"/>
      <c r="J8" s="57"/>
      <c r="K8" s="58">
        <v>8</v>
      </c>
      <c r="L8" s="373">
        <f t="shared" si="0"/>
        <v>16</v>
      </c>
      <c r="M8" s="363">
        <v>5</v>
      </c>
      <c r="N8" s="166">
        <v>9</v>
      </c>
      <c r="O8" s="166">
        <v>10</v>
      </c>
      <c r="P8" s="166">
        <v>10</v>
      </c>
      <c r="Q8" s="167">
        <f t="shared" si="1"/>
        <v>50</v>
      </c>
      <c r="R8" s="123">
        <f t="shared" si="2"/>
        <v>50</v>
      </c>
      <c r="S8" s="208">
        <f t="shared" si="3"/>
        <v>0</v>
      </c>
      <c r="V8" s="366">
        <f t="shared" si="4"/>
        <v>0.84000000000000008</v>
      </c>
      <c r="Z8" s="367">
        <f t="shared" si="5"/>
        <v>0.9</v>
      </c>
    </row>
    <row r="9" spans="1:26" ht="15.75" x14ac:dyDescent="0.2">
      <c r="A9" s="19" t="s">
        <v>58</v>
      </c>
      <c r="B9" s="459" t="s">
        <v>59</v>
      </c>
      <c r="C9" s="460"/>
      <c r="D9" s="100"/>
      <c r="E9" s="116">
        <v>1</v>
      </c>
      <c r="F9" s="116">
        <v>2</v>
      </c>
      <c r="G9" s="101">
        <v>10</v>
      </c>
      <c r="H9" s="113"/>
      <c r="I9" s="113">
        <v>10</v>
      </c>
      <c r="J9" s="89"/>
      <c r="K9" s="58"/>
      <c r="L9" s="373">
        <f t="shared" si="0"/>
        <v>10</v>
      </c>
      <c r="M9" s="363">
        <v>10</v>
      </c>
      <c r="N9" s="166">
        <v>20</v>
      </c>
      <c r="O9" s="166">
        <v>5</v>
      </c>
      <c r="P9" s="166">
        <v>5</v>
      </c>
      <c r="Q9" s="167">
        <f t="shared" si="1"/>
        <v>50</v>
      </c>
      <c r="R9" s="123">
        <f t="shared" si="2"/>
        <v>50</v>
      </c>
      <c r="S9" s="208">
        <f t="shared" si="3"/>
        <v>0</v>
      </c>
      <c r="V9" s="366">
        <f t="shared" si="4"/>
        <v>0.8</v>
      </c>
      <c r="Z9" s="367">
        <f t="shared" si="5"/>
        <v>0.8</v>
      </c>
    </row>
    <row r="10" spans="1:26" ht="15.75" x14ac:dyDescent="0.2">
      <c r="A10" s="19" t="s">
        <v>60</v>
      </c>
      <c r="B10" s="459" t="s">
        <v>125</v>
      </c>
      <c r="C10" s="460"/>
      <c r="D10" s="100"/>
      <c r="E10" s="116">
        <v>1</v>
      </c>
      <c r="F10" s="116">
        <v>1</v>
      </c>
      <c r="G10" s="101">
        <v>16</v>
      </c>
      <c r="H10" s="113">
        <v>16</v>
      </c>
      <c r="I10" s="113"/>
      <c r="J10" s="89"/>
      <c r="K10" s="58"/>
      <c r="L10" s="373">
        <f t="shared" si="0"/>
        <v>16</v>
      </c>
      <c r="M10" s="363">
        <v>2</v>
      </c>
      <c r="N10" s="166">
        <v>2</v>
      </c>
      <c r="O10" s="166">
        <v>2</v>
      </c>
      <c r="P10" s="166">
        <v>3</v>
      </c>
      <c r="Q10" s="167">
        <f t="shared" si="1"/>
        <v>25</v>
      </c>
      <c r="R10" s="123">
        <f t="shared" si="2"/>
        <v>25</v>
      </c>
      <c r="S10" s="208">
        <f t="shared" si="3"/>
        <v>0</v>
      </c>
      <c r="V10" s="366">
        <f t="shared" si="4"/>
        <v>0.72</v>
      </c>
      <c r="Z10" s="367">
        <f t="shared" si="5"/>
        <v>0.79999999999999993</v>
      </c>
    </row>
    <row r="11" spans="1:26" ht="16.5" thickBot="1" x14ac:dyDescent="0.25">
      <c r="A11" s="105" t="s">
        <v>61</v>
      </c>
      <c r="B11" s="465" t="s">
        <v>62</v>
      </c>
      <c r="C11" s="466"/>
      <c r="D11" s="175"/>
      <c r="E11" s="109">
        <v>2</v>
      </c>
      <c r="F11" s="109">
        <v>3</v>
      </c>
      <c r="G11" s="176">
        <v>42</v>
      </c>
      <c r="H11" s="177">
        <v>42</v>
      </c>
      <c r="I11" s="177"/>
      <c r="J11" s="177"/>
      <c r="K11" s="178"/>
      <c r="L11" s="373">
        <f t="shared" si="0"/>
        <v>42</v>
      </c>
      <c r="M11" s="363">
        <v>5</v>
      </c>
      <c r="N11" s="166">
        <v>8</v>
      </c>
      <c r="O11" s="166">
        <v>10</v>
      </c>
      <c r="P11" s="166">
        <v>10</v>
      </c>
      <c r="Q11" s="167">
        <f t="shared" si="1"/>
        <v>75</v>
      </c>
      <c r="R11" s="123">
        <f t="shared" si="2"/>
        <v>75</v>
      </c>
      <c r="S11" s="208">
        <f t="shared" si="3"/>
        <v>0</v>
      </c>
      <c r="V11" s="366">
        <f t="shared" si="4"/>
        <v>1.88</v>
      </c>
      <c r="Z11" s="367">
        <f t="shared" si="5"/>
        <v>1.9000000000000001</v>
      </c>
    </row>
    <row r="12" spans="1:26" ht="15.75" x14ac:dyDescent="0.2">
      <c r="A12" s="13" t="s">
        <v>53</v>
      </c>
      <c r="B12" s="584" t="s">
        <v>83</v>
      </c>
      <c r="C12" s="585"/>
      <c r="D12" s="14"/>
      <c r="E12" s="132">
        <v>2</v>
      </c>
      <c r="F12" s="120">
        <v>2</v>
      </c>
      <c r="G12" s="13">
        <v>16</v>
      </c>
      <c r="H12" s="37">
        <v>8</v>
      </c>
      <c r="I12" s="37"/>
      <c r="J12" s="37"/>
      <c r="K12" s="38">
        <v>8</v>
      </c>
      <c r="L12" s="373">
        <f t="shared" si="0"/>
        <v>16</v>
      </c>
      <c r="M12" s="363">
        <v>6</v>
      </c>
      <c r="N12" s="166">
        <v>12</v>
      </c>
      <c r="O12" s="166">
        <v>6</v>
      </c>
      <c r="P12" s="166">
        <v>10</v>
      </c>
      <c r="Q12" s="167">
        <f t="shared" si="1"/>
        <v>50</v>
      </c>
      <c r="R12" s="123">
        <f t="shared" si="2"/>
        <v>50</v>
      </c>
      <c r="S12" s="208">
        <f t="shared" si="3"/>
        <v>0</v>
      </c>
      <c r="V12" s="366">
        <f t="shared" si="4"/>
        <v>0.88</v>
      </c>
      <c r="Z12" s="367">
        <f t="shared" si="5"/>
        <v>0.9</v>
      </c>
    </row>
    <row r="13" spans="1:26" ht="15.75" x14ac:dyDescent="0.2">
      <c r="A13" s="19" t="s">
        <v>55</v>
      </c>
      <c r="B13" s="582" t="s">
        <v>121</v>
      </c>
      <c r="C13" s="583"/>
      <c r="D13" s="18"/>
      <c r="E13" s="146">
        <v>2</v>
      </c>
      <c r="F13" s="121">
        <v>2</v>
      </c>
      <c r="G13" s="19">
        <v>16</v>
      </c>
      <c r="H13" s="69">
        <v>8</v>
      </c>
      <c r="I13" s="69"/>
      <c r="J13" s="69">
        <v>8</v>
      </c>
      <c r="K13" s="70"/>
      <c r="L13" s="373">
        <f t="shared" si="0"/>
        <v>16</v>
      </c>
      <c r="M13" s="363">
        <v>4</v>
      </c>
      <c r="N13" s="166">
        <v>10</v>
      </c>
      <c r="O13" s="166">
        <v>9</v>
      </c>
      <c r="P13" s="166">
        <v>11</v>
      </c>
      <c r="Q13" s="167">
        <f t="shared" si="1"/>
        <v>50</v>
      </c>
      <c r="R13" s="123">
        <f t="shared" si="2"/>
        <v>50</v>
      </c>
      <c r="S13" s="208">
        <f t="shared" si="3"/>
        <v>0</v>
      </c>
      <c r="V13" s="366">
        <f t="shared" si="4"/>
        <v>0.8</v>
      </c>
      <c r="Z13" s="367">
        <f t="shared" si="5"/>
        <v>0.8</v>
      </c>
    </row>
    <row r="14" spans="1:26" ht="15.75" x14ac:dyDescent="0.2">
      <c r="A14" s="19" t="s">
        <v>57</v>
      </c>
      <c r="B14" s="582" t="s">
        <v>84</v>
      </c>
      <c r="C14" s="583"/>
      <c r="D14" s="39">
        <v>1</v>
      </c>
      <c r="E14" s="133">
        <v>1</v>
      </c>
      <c r="F14" s="134">
        <v>4</v>
      </c>
      <c r="G14" s="19">
        <v>32</v>
      </c>
      <c r="H14" s="40">
        <v>16</v>
      </c>
      <c r="I14" s="40"/>
      <c r="J14" s="40"/>
      <c r="K14" s="41">
        <v>16</v>
      </c>
      <c r="L14" s="373">
        <f t="shared" si="0"/>
        <v>32</v>
      </c>
      <c r="M14" s="363">
        <v>10</v>
      </c>
      <c r="N14" s="166">
        <v>18</v>
      </c>
      <c r="O14" s="166">
        <v>20</v>
      </c>
      <c r="P14" s="166">
        <v>20</v>
      </c>
      <c r="Q14" s="167">
        <f t="shared" si="1"/>
        <v>100</v>
      </c>
      <c r="R14" s="123">
        <f t="shared" si="2"/>
        <v>100</v>
      </c>
      <c r="S14" s="208">
        <f t="shared" si="3"/>
        <v>0</v>
      </c>
      <c r="V14" s="366">
        <f t="shared" si="4"/>
        <v>1.6800000000000002</v>
      </c>
      <c r="Z14" s="367">
        <f t="shared" si="5"/>
        <v>1.7000000000000002</v>
      </c>
    </row>
    <row r="15" spans="1:26" ht="15.75" x14ac:dyDescent="0.2">
      <c r="A15" s="19" t="s">
        <v>58</v>
      </c>
      <c r="B15" s="582" t="s">
        <v>85</v>
      </c>
      <c r="C15" s="583"/>
      <c r="D15" s="39">
        <v>1</v>
      </c>
      <c r="E15" s="133"/>
      <c r="F15" s="134">
        <v>3</v>
      </c>
      <c r="G15" s="19">
        <v>16</v>
      </c>
      <c r="H15" s="40">
        <v>8</v>
      </c>
      <c r="I15" s="40">
        <v>8</v>
      </c>
      <c r="J15" s="40"/>
      <c r="K15" s="41"/>
      <c r="L15" s="373">
        <f t="shared" si="0"/>
        <v>16</v>
      </c>
      <c r="M15" s="363">
        <v>4</v>
      </c>
      <c r="N15" s="166">
        <v>15</v>
      </c>
      <c r="O15" s="166">
        <v>15</v>
      </c>
      <c r="P15" s="166">
        <v>25</v>
      </c>
      <c r="Q15" s="167">
        <f t="shared" si="1"/>
        <v>75</v>
      </c>
      <c r="R15" s="123">
        <f t="shared" si="2"/>
        <v>75</v>
      </c>
      <c r="S15" s="208">
        <f t="shared" si="3"/>
        <v>0</v>
      </c>
      <c r="V15" s="366">
        <f t="shared" si="4"/>
        <v>0.8</v>
      </c>
      <c r="Z15" s="367">
        <f t="shared" si="5"/>
        <v>0.8</v>
      </c>
    </row>
    <row r="16" spans="1:26" ht="15.75" x14ac:dyDescent="0.2">
      <c r="A16" s="19" t="s">
        <v>60</v>
      </c>
      <c r="B16" s="582" t="s">
        <v>86</v>
      </c>
      <c r="C16" s="583"/>
      <c r="D16" s="39"/>
      <c r="E16" s="133">
        <v>2</v>
      </c>
      <c r="F16" s="134">
        <v>2</v>
      </c>
      <c r="G16" s="19">
        <v>16</v>
      </c>
      <c r="H16" s="40">
        <v>8</v>
      </c>
      <c r="I16" s="40"/>
      <c r="J16" s="40"/>
      <c r="K16" s="41">
        <v>8</v>
      </c>
      <c r="L16" s="373">
        <f t="shared" si="0"/>
        <v>16</v>
      </c>
      <c r="M16" s="363">
        <v>10</v>
      </c>
      <c r="N16" s="166">
        <v>4</v>
      </c>
      <c r="O16" s="166">
        <v>10</v>
      </c>
      <c r="P16" s="166">
        <v>10</v>
      </c>
      <c r="Q16" s="167">
        <f t="shared" si="1"/>
        <v>50</v>
      </c>
      <c r="R16" s="123">
        <f t="shared" si="2"/>
        <v>50</v>
      </c>
      <c r="S16" s="208">
        <f t="shared" si="3"/>
        <v>0</v>
      </c>
      <c r="V16" s="366">
        <f t="shared" si="4"/>
        <v>1.04</v>
      </c>
      <c r="Z16" s="367">
        <f t="shared" si="5"/>
        <v>1.1000000000000001</v>
      </c>
    </row>
    <row r="17" spans="1:26" ht="15.75" x14ac:dyDescent="0.2">
      <c r="A17" s="19" t="s">
        <v>61</v>
      </c>
      <c r="B17" s="582" t="s">
        <v>87</v>
      </c>
      <c r="C17" s="583"/>
      <c r="D17" s="39"/>
      <c r="E17" s="133">
        <v>2</v>
      </c>
      <c r="F17" s="134">
        <v>3</v>
      </c>
      <c r="G17" s="19">
        <v>32</v>
      </c>
      <c r="H17" s="40">
        <v>16</v>
      </c>
      <c r="I17" s="40"/>
      <c r="J17" s="40">
        <v>16</v>
      </c>
      <c r="K17" s="41"/>
      <c r="L17" s="373">
        <f t="shared" si="0"/>
        <v>32</v>
      </c>
      <c r="M17" s="363">
        <v>10</v>
      </c>
      <c r="N17" s="166">
        <v>13</v>
      </c>
      <c r="O17" s="166">
        <v>10</v>
      </c>
      <c r="P17" s="166">
        <v>10</v>
      </c>
      <c r="Q17" s="167">
        <f t="shared" si="1"/>
        <v>75</v>
      </c>
      <c r="R17" s="123">
        <f t="shared" si="2"/>
        <v>75</v>
      </c>
      <c r="S17" s="208">
        <f t="shared" si="3"/>
        <v>0</v>
      </c>
      <c r="V17" s="366">
        <f t="shared" si="4"/>
        <v>1.6800000000000002</v>
      </c>
      <c r="Z17" s="367">
        <f t="shared" si="5"/>
        <v>1.7000000000000002</v>
      </c>
    </row>
    <row r="18" spans="1:26" ht="15.75" x14ac:dyDescent="0.2">
      <c r="A18" s="19" t="s">
        <v>88</v>
      </c>
      <c r="B18" s="582" t="s">
        <v>89</v>
      </c>
      <c r="C18" s="583"/>
      <c r="D18" s="71"/>
      <c r="E18" s="133">
        <v>2</v>
      </c>
      <c r="F18" s="134">
        <v>4</v>
      </c>
      <c r="G18" s="19">
        <v>24</v>
      </c>
      <c r="H18" s="72">
        <v>8</v>
      </c>
      <c r="I18" s="72"/>
      <c r="J18" s="72"/>
      <c r="K18" s="73">
        <v>16</v>
      </c>
      <c r="L18" s="373">
        <f t="shared" si="0"/>
        <v>24</v>
      </c>
      <c r="M18" s="363">
        <v>5</v>
      </c>
      <c r="N18" s="166">
        <v>16</v>
      </c>
      <c r="O18" s="166">
        <v>20</v>
      </c>
      <c r="P18" s="166">
        <v>35</v>
      </c>
      <c r="Q18" s="167">
        <f t="shared" si="1"/>
        <v>100</v>
      </c>
      <c r="R18" s="123">
        <f t="shared" si="2"/>
        <v>100</v>
      </c>
      <c r="S18" s="208">
        <f t="shared" si="3"/>
        <v>0</v>
      </c>
      <c r="V18" s="366">
        <f t="shared" si="4"/>
        <v>1.1599999999999999</v>
      </c>
      <c r="Z18" s="367">
        <f t="shared" si="5"/>
        <v>1.2000000000000002</v>
      </c>
    </row>
    <row r="19" spans="1:26" ht="15.75" x14ac:dyDescent="0.2">
      <c r="A19" s="19" t="s">
        <v>90</v>
      </c>
      <c r="B19" s="582" t="s">
        <v>91</v>
      </c>
      <c r="C19" s="583"/>
      <c r="D19" s="71"/>
      <c r="E19" s="133">
        <v>1</v>
      </c>
      <c r="F19" s="134">
        <v>2</v>
      </c>
      <c r="G19" s="19">
        <v>16</v>
      </c>
      <c r="H19" s="72">
        <v>16</v>
      </c>
      <c r="I19" s="72"/>
      <c r="J19" s="72"/>
      <c r="K19" s="73"/>
      <c r="L19" s="373">
        <f t="shared" si="0"/>
        <v>16</v>
      </c>
      <c r="M19" s="363">
        <v>4</v>
      </c>
      <c r="N19" s="166">
        <v>4</v>
      </c>
      <c r="O19" s="166">
        <v>13</v>
      </c>
      <c r="P19" s="166">
        <v>13</v>
      </c>
      <c r="Q19" s="167">
        <f t="shared" si="1"/>
        <v>50</v>
      </c>
      <c r="R19" s="123">
        <f t="shared" si="2"/>
        <v>50</v>
      </c>
      <c r="S19" s="208">
        <f t="shared" si="3"/>
        <v>0</v>
      </c>
      <c r="V19" s="366">
        <f t="shared" si="4"/>
        <v>0.8</v>
      </c>
      <c r="Z19" s="367">
        <f t="shared" si="5"/>
        <v>0.8</v>
      </c>
    </row>
    <row r="20" spans="1:26" ht="16.5" thickBot="1" x14ac:dyDescent="0.25">
      <c r="A20" s="105" t="s">
        <v>92</v>
      </c>
      <c r="B20" s="591" t="s">
        <v>93</v>
      </c>
      <c r="C20" s="592"/>
      <c r="D20" s="179"/>
      <c r="E20" s="180">
        <v>2</v>
      </c>
      <c r="F20" s="122">
        <v>3</v>
      </c>
      <c r="G20" s="105">
        <v>32</v>
      </c>
      <c r="H20" s="181">
        <v>16</v>
      </c>
      <c r="I20" s="181"/>
      <c r="J20" s="181"/>
      <c r="K20" s="182">
        <v>16</v>
      </c>
      <c r="L20" s="373">
        <f t="shared" si="0"/>
        <v>32</v>
      </c>
      <c r="M20" s="363">
        <v>10</v>
      </c>
      <c r="N20" s="166">
        <v>15</v>
      </c>
      <c r="O20" s="166">
        <v>15</v>
      </c>
      <c r="P20" s="166">
        <v>10</v>
      </c>
      <c r="Q20" s="167">
        <f t="shared" si="1"/>
        <v>82</v>
      </c>
      <c r="R20" s="123">
        <f t="shared" si="2"/>
        <v>75</v>
      </c>
      <c r="S20" s="208">
        <f t="shared" si="3"/>
        <v>7</v>
      </c>
      <c r="V20" s="366">
        <f t="shared" si="4"/>
        <v>1.6800000000000002</v>
      </c>
      <c r="Z20" s="367">
        <f t="shared" si="5"/>
        <v>1.7000000000000002</v>
      </c>
    </row>
    <row r="21" spans="1:26" ht="15.75" x14ac:dyDescent="0.2">
      <c r="A21" s="13" t="s">
        <v>53</v>
      </c>
      <c r="B21" s="463" t="s">
        <v>123</v>
      </c>
      <c r="C21" s="464"/>
      <c r="D21" s="59"/>
      <c r="E21" s="132">
        <v>2</v>
      </c>
      <c r="F21" s="132">
        <v>3</v>
      </c>
      <c r="G21" s="13">
        <v>24</v>
      </c>
      <c r="H21" s="43">
        <v>16</v>
      </c>
      <c r="I21" s="15"/>
      <c r="J21" s="15">
        <v>8</v>
      </c>
      <c r="K21" s="183"/>
      <c r="L21" s="373">
        <f t="shared" si="0"/>
        <v>24</v>
      </c>
      <c r="M21" s="363">
        <v>4</v>
      </c>
      <c r="N21" s="166">
        <v>10</v>
      </c>
      <c r="O21" s="166">
        <v>17</v>
      </c>
      <c r="P21" s="166">
        <v>20</v>
      </c>
      <c r="Q21" s="167">
        <f t="shared" si="1"/>
        <v>75</v>
      </c>
      <c r="R21" s="123">
        <f t="shared" si="2"/>
        <v>75</v>
      </c>
      <c r="S21" s="208">
        <f t="shared" si="3"/>
        <v>0</v>
      </c>
      <c r="V21" s="366">
        <f t="shared" si="4"/>
        <v>1.1199999999999999</v>
      </c>
      <c r="Z21" s="367">
        <f t="shared" si="5"/>
        <v>1.2000000000000002</v>
      </c>
    </row>
    <row r="22" spans="1:26" ht="15.75" x14ac:dyDescent="0.2">
      <c r="A22" s="19" t="s">
        <v>55</v>
      </c>
      <c r="B22" s="463" t="s">
        <v>98</v>
      </c>
      <c r="C22" s="464"/>
      <c r="D22" s="60">
        <v>1</v>
      </c>
      <c r="E22" s="133">
        <v>1</v>
      </c>
      <c r="F22" s="133">
        <v>3</v>
      </c>
      <c r="G22" s="19">
        <v>24</v>
      </c>
      <c r="H22" s="20">
        <v>8</v>
      </c>
      <c r="I22" s="21"/>
      <c r="J22" s="21"/>
      <c r="K22" s="184">
        <v>16</v>
      </c>
      <c r="L22" s="373">
        <f t="shared" si="0"/>
        <v>24</v>
      </c>
      <c r="M22" s="363">
        <v>10</v>
      </c>
      <c r="N22" s="166">
        <v>10</v>
      </c>
      <c r="O22" s="166">
        <v>16</v>
      </c>
      <c r="P22" s="166">
        <v>15</v>
      </c>
      <c r="Q22" s="167">
        <f t="shared" si="1"/>
        <v>75</v>
      </c>
      <c r="R22" s="123">
        <f t="shared" si="2"/>
        <v>75</v>
      </c>
      <c r="S22" s="208">
        <f t="shared" si="3"/>
        <v>0</v>
      </c>
      <c r="V22" s="366">
        <f t="shared" si="4"/>
        <v>1.3599999999999999</v>
      </c>
      <c r="Z22" s="367">
        <f t="shared" si="5"/>
        <v>1.4000000000000001</v>
      </c>
    </row>
    <row r="23" spans="1:26" ht="15.75" x14ac:dyDescent="0.2">
      <c r="A23" s="19" t="s">
        <v>57</v>
      </c>
      <c r="B23" s="463" t="s">
        <v>99</v>
      </c>
      <c r="C23" s="464"/>
      <c r="D23" s="60"/>
      <c r="E23" s="133">
        <v>2</v>
      </c>
      <c r="F23" s="133">
        <v>2</v>
      </c>
      <c r="G23" s="19">
        <v>24</v>
      </c>
      <c r="H23" s="20">
        <v>8</v>
      </c>
      <c r="I23" s="21"/>
      <c r="J23" s="21"/>
      <c r="K23" s="184">
        <v>16</v>
      </c>
      <c r="L23" s="373">
        <f t="shared" si="0"/>
        <v>24</v>
      </c>
      <c r="M23" s="363">
        <v>2</v>
      </c>
      <c r="N23" s="166">
        <v>14</v>
      </c>
      <c r="O23" s="166">
        <v>5</v>
      </c>
      <c r="P23" s="166">
        <v>5</v>
      </c>
      <c r="Q23" s="167">
        <f t="shared" si="1"/>
        <v>50</v>
      </c>
      <c r="R23" s="123">
        <f t="shared" si="2"/>
        <v>50</v>
      </c>
      <c r="S23" s="208">
        <f t="shared" si="3"/>
        <v>0</v>
      </c>
      <c r="V23" s="366">
        <f t="shared" si="4"/>
        <v>1.04</v>
      </c>
      <c r="Z23" s="367">
        <f t="shared" si="5"/>
        <v>1.1000000000000001</v>
      </c>
    </row>
    <row r="24" spans="1:26" ht="15.75" x14ac:dyDescent="0.2">
      <c r="A24" s="19" t="s">
        <v>58</v>
      </c>
      <c r="B24" s="463" t="s">
        <v>100</v>
      </c>
      <c r="C24" s="464"/>
      <c r="D24" s="60">
        <v>1</v>
      </c>
      <c r="E24" s="133">
        <v>2</v>
      </c>
      <c r="F24" s="133">
        <v>5</v>
      </c>
      <c r="G24" s="19">
        <v>40</v>
      </c>
      <c r="H24" s="20">
        <v>16</v>
      </c>
      <c r="I24" s="21"/>
      <c r="J24" s="21">
        <v>16</v>
      </c>
      <c r="K24" s="184">
        <v>8</v>
      </c>
      <c r="L24" s="373">
        <f t="shared" si="0"/>
        <v>40</v>
      </c>
      <c r="M24" s="363">
        <v>9</v>
      </c>
      <c r="N24" s="166">
        <v>21</v>
      </c>
      <c r="O24" s="166">
        <v>25</v>
      </c>
      <c r="P24" s="166">
        <v>30</v>
      </c>
      <c r="Q24" s="167">
        <f t="shared" si="1"/>
        <v>125</v>
      </c>
      <c r="R24" s="123">
        <f t="shared" si="2"/>
        <v>125</v>
      </c>
      <c r="S24" s="208">
        <f t="shared" si="3"/>
        <v>0</v>
      </c>
      <c r="V24" s="366">
        <f t="shared" si="4"/>
        <v>1.96</v>
      </c>
      <c r="Z24" s="367">
        <f t="shared" si="5"/>
        <v>2</v>
      </c>
    </row>
    <row r="25" spans="1:26" ht="15.75" x14ac:dyDescent="0.2">
      <c r="A25" s="19" t="s">
        <v>60</v>
      </c>
      <c r="B25" s="463" t="s">
        <v>101</v>
      </c>
      <c r="C25" s="464"/>
      <c r="D25" s="60"/>
      <c r="E25" s="133">
        <v>3</v>
      </c>
      <c r="F25" s="133">
        <v>4</v>
      </c>
      <c r="G25" s="19">
        <v>40</v>
      </c>
      <c r="H25" s="20">
        <v>16</v>
      </c>
      <c r="I25" s="21"/>
      <c r="J25" s="21">
        <v>16</v>
      </c>
      <c r="K25" s="184">
        <v>8</v>
      </c>
      <c r="L25" s="373">
        <f t="shared" si="0"/>
        <v>40</v>
      </c>
      <c r="M25" s="363">
        <v>10</v>
      </c>
      <c r="N25" s="166">
        <v>20</v>
      </c>
      <c r="O25" s="166">
        <v>15</v>
      </c>
      <c r="P25" s="166">
        <v>15</v>
      </c>
      <c r="Q25" s="167">
        <f t="shared" si="1"/>
        <v>100</v>
      </c>
      <c r="R25" s="123">
        <f t="shared" si="2"/>
        <v>100</v>
      </c>
      <c r="S25" s="208">
        <f t="shared" si="3"/>
        <v>0</v>
      </c>
      <c r="V25" s="366">
        <f t="shared" si="4"/>
        <v>2</v>
      </c>
      <c r="Z25" s="367">
        <f t="shared" si="5"/>
        <v>2</v>
      </c>
    </row>
    <row r="26" spans="1:26" ht="15.75" x14ac:dyDescent="0.2">
      <c r="A26" s="19" t="s">
        <v>61</v>
      </c>
      <c r="B26" s="463" t="s">
        <v>102</v>
      </c>
      <c r="C26" s="464"/>
      <c r="D26" s="60"/>
      <c r="E26" s="133">
        <v>2</v>
      </c>
      <c r="F26" s="133">
        <v>3</v>
      </c>
      <c r="G26" s="19">
        <v>32</v>
      </c>
      <c r="H26" s="20">
        <v>16</v>
      </c>
      <c r="I26" s="21"/>
      <c r="J26" s="21"/>
      <c r="K26" s="184">
        <v>16</v>
      </c>
      <c r="L26" s="373">
        <f t="shared" si="0"/>
        <v>32</v>
      </c>
      <c r="M26" s="363">
        <v>10</v>
      </c>
      <c r="N26" s="166">
        <v>10</v>
      </c>
      <c r="O26" s="166">
        <v>13</v>
      </c>
      <c r="P26" s="166">
        <v>10</v>
      </c>
      <c r="Q26" s="167">
        <f t="shared" si="1"/>
        <v>75</v>
      </c>
      <c r="R26" s="123">
        <f t="shared" si="2"/>
        <v>75</v>
      </c>
      <c r="S26" s="208">
        <f t="shared" si="3"/>
        <v>0</v>
      </c>
      <c r="V26" s="366">
        <f t="shared" si="4"/>
        <v>1.6800000000000002</v>
      </c>
      <c r="Z26" s="367">
        <f t="shared" si="5"/>
        <v>1.7000000000000002</v>
      </c>
    </row>
    <row r="27" spans="1:26" ht="15.75" x14ac:dyDescent="0.2">
      <c r="A27" s="19" t="s">
        <v>88</v>
      </c>
      <c r="B27" s="463" t="s">
        <v>141</v>
      </c>
      <c r="C27" s="464"/>
      <c r="D27" s="60">
        <v>1</v>
      </c>
      <c r="E27" s="133">
        <v>1</v>
      </c>
      <c r="F27" s="133">
        <v>5</v>
      </c>
      <c r="G27" s="19">
        <v>40</v>
      </c>
      <c r="H27" s="20">
        <v>16</v>
      </c>
      <c r="I27" s="21"/>
      <c r="J27" s="21">
        <v>24</v>
      </c>
      <c r="K27" s="184"/>
      <c r="L27" s="373">
        <f t="shared" si="0"/>
        <v>40</v>
      </c>
      <c r="M27" s="363">
        <v>15</v>
      </c>
      <c r="N27" s="166">
        <v>15</v>
      </c>
      <c r="O27" s="166">
        <v>15</v>
      </c>
      <c r="P27" s="166">
        <v>40</v>
      </c>
      <c r="Q27" s="167">
        <f t="shared" si="1"/>
        <v>125</v>
      </c>
      <c r="R27" s="123">
        <f t="shared" si="2"/>
        <v>125</v>
      </c>
      <c r="S27" s="208">
        <f t="shared" si="3"/>
        <v>0</v>
      </c>
      <c r="V27" s="366">
        <f t="shared" si="4"/>
        <v>2.2000000000000002</v>
      </c>
      <c r="Z27" s="367">
        <f t="shared" si="5"/>
        <v>2.2000000000000002</v>
      </c>
    </row>
    <row r="28" spans="1:26" ht="15.75" x14ac:dyDescent="0.2">
      <c r="A28" s="19" t="s">
        <v>90</v>
      </c>
      <c r="B28" s="463" t="s">
        <v>103</v>
      </c>
      <c r="C28" s="464"/>
      <c r="D28" s="60">
        <v>1</v>
      </c>
      <c r="E28" s="133">
        <v>1</v>
      </c>
      <c r="F28" s="133">
        <v>2</v>
      </c>
      <c r="G28" s="19">
        <v>16</v>
      </c>
      <c r="H28" s="20">
        <v>8</v>
      </c>
      <c r="I28" s="21"/>
      <c r="J28" s="21">
        <v>8</v>
      </c>
      <c r="K28" s="184"/>
      <c r="L28" s="373">
        <f t="shared" si="0"/>
        <v>16</v>
      </c>
      <c r="M28" s="363">
        <v>6</v>
      </c>
      <c r="N28" s="166">
        <v>10</v>
      </c>
      <c r="O28" s="166">
        <v>10</v>
      </c>
      <c r="P28" s="166">
        <v>18</v>
      </c>
      <c r="Q28" s="167">
        <f t="shared" si="1"/>
        <v>60</v>
      </c>
      <c r="R28" s="123">
        <f t="shared" si="2"/>
        <v>50</v>
      </c>
      <c r="S28" s="208">
        <f t="shared" si="3"/>
        <v>10</v>
      </c>
      <c r="V28" s="366">
        <f t="shared" si="4"/>
        <v>0.88</v>
      </c>
      <c r="Z28" s="367">
        <f t="shared" si="5"/>
        <v>0.9</v>
      </c>
    </row>
    <row r="29" spans="1:26" ht="15.75" x14ac:dyDescent="0.2">
      <c r="A29" s="19" t="s">
        <v>92</v>
      </c>
      <c r="B29" s="463" t="s">
        <v>122</v>
      </c>
      <c r="C29" s="464"/>
      <c r="D29" s="60"/>
      <c r="E29" s="133">
        <v>2</v>
      </c>
      <c r="F29" s="133">
        <v>3</v>
      </c>
      <c r="G29" s="19">
        <v>20</v>
      </c>
      <c r="H29" s="20">
        <v>8</v>
      </c>
      <c r="I29" s="21"/>
      <c r="J29" s="21">
        <v>12</v>
      </c>
      <c r="K29" s="184"/>
      <c r="L29" s="373">
        <f t="shared" si="0"/>
        <v>20</v>
      </c>
      <c r="M29" s="363">
        <v>6</v>
      </c>
      <c r="N29" s="166">
        <v>14</v>
      </c>
      <c r="O29" s="166">
        <v>15</v>
      </c>
      <c r="P29" s="166">
        <v>20</v>
      </c>
      <c r="Q29" s="167">
        <f t="shared" si="1"/>
        <v>75</v>
      </c>
      <c r="R29" s="123">
        <f t="shared" si="2"/>
        <v>75</v>
      </c>
      <c r="S29" s="208">
        <f t="shared" si="3"/>
        <v>0</v>
      </c>
      <c r="V29" s="366">
        <f t="shared" si="4"/>
        <v>1.04</v>
      </c>
      <c r="Z29" s="367">
        <f t="shared" si="5"/>
        <v>1.1000000000000001</v>
      </c>
    </row>
    <row r="30" spans="1:26" ht="15.75" x14ac:dyDescent="0.2">
      <c r="A30" s="19" t="s">
        <v>105</v>
      </c>
      <c r="B30" s="463" t="s">
        <v>104</v>
      </c>
      <c r="C30" s="464"/>
      <c r="D30" s="60"/>
      <c r="E30" s="133">
        <v>1</v>
      </c>
      <c r="F30" s="134">
        <v>2</v>
      </c>
      <c r="G30" s="19">
        <v>16</v>
      </c>
      <c r="H30" s="20"/>
      <c r="I30" s="21"/>
      <c r="J30" s="21"/>
      <c r="K30" s="184">
        <v>16</v>
      </c>
      <c r="L30" s="373">
        <f t="shared" si="0"/>
        <v>16</v>
      </c>
      <c r="M30" s="363">
        <v>50</v>
      </c>
      <c r="N30" s="166">
        <v>140</v>
      </c>
      <c r="O30" s="166">
        <v>94</v>
      </c>
      <c r="P30" s="166">
        <v>250</v>
      </c>
      <c r="Q30" s="167">
        <f t="shared" si="1"/>
        <v>550</v>
      </c>
      <c r="R30" s="123">
        <f t="shared" si="2"/>
        <v>50</v>
      </c>
      <c r="S30" s="208">
        <f t="shared" si="3"/>
        <v>500</v>
      </c>
      <c r="V30" s="366">
        <f t="shared" si="4"/>
        <v>2.64</v>
      </c>
      <c r="Z30" s="367">
        <f t="shared" si="5"/>
        <v>2.7</v>
      </c>
    </row>
    <row r="31" spans="1:26" ht="16.5" thickBot="1" x14ac:dyDescent="0.25">
      <c r="A31" s="105" t="s">
        <v>116</v>
      </c>
      <c r="B31" s="465" t="s">
        <v>106</v>
      </c>
      <c r="C31" s="466"/>
      <c r="D31" s="185"/>
      <c r="E31" s="186"/>
      <c r="F31" s="186">
        <v>20</v>
      </c>
      <c r="G31" s="105"/>
      <c r="H31" s="187"/>
      <c r="I31" s="187"/>
      <c r="J31" s="187"/>
      <c r="K31" s="188"/>
      <c r="Z31" s="369"/>
    </row>
    <row r="32" spans="1:26" ht="18.75" x14ac:dyDescent="0.3">
      <c r="L32" s="166">
        <f>SUM(L6:L30)</f>
        <v>600</v>
      </c>
      <c r="M32" s="166">
        <f>SUM(M6:M30)</f>
        <v>217</v>
      </c>
      <c r="V32" s="370">
        <f>SUM(V6:V30)</f>
        <v>32.68</v>
      </c>
      <c r="X32" s="209">
        <f>V32/90</f>
        <v>0.36311111111111111</v>
      </c>
      <c r="Z32" s="371">
        <f>SUM(Z6:Z30)</f>
        <v>33.5</v>
      </c>
    </row>
    <row r="33" spans="1:26" x14ac:dyDescent="0.2">
      <c r="M33" s="166">
        <f>SUM(M21:M30)</f>
        <v>122</v>
      </c>
      <c r="Z33" s="369"/>
    </row>
    <row r="34" spans="1:26" ht="16.5" thickBot="1" x14ac:dyDescent="0.25">
      <c r="A34" s="161"/>
      <c r="B34" s="161"/>
      <c r="C34" s="161"/>
      <c r="D34" s="162"/>
      <c r="E34" s="162"/>
      <c r="F34" s="162"/>
      <c r="G34" s="163" t="s">
        <v>26</v>
      </c>
      <c r="H34" s="164"/>
      <c r="I34" s="164"/>
      <c r="J34" s="164"/>
      <c r="K34" s="165"/>
      <c r="Z34" s="369"/>
    </row>
    <row r="35" spans="1:26" ht="16.5" thickBot="1" x14ac:dyDescent="0.25">
      <c r="A35" s="168" t="s">
        <v>136</v>
      </c>
      <c r="B35" s="604" t="s">
        <v>137</v>
      </c>
      <c r="C35" s="604"/>
      <c r="D35" s="169"/>
      <c r="E35" s="169"/>
      <c r="F35" s="169" t="s">
        <v>138</v>
      </c>
      <c r="G35" s="169" t="s">
        <v>139</v>
      </c>
      <c r="H35" s="169" t="s">
        <v>36</v>
      </c>
      <c r="I35" s="169" t="s">
        <v>37</v>
      </c>
      <c r="J35" s="169" t="s">
        <v>38</v>
      </c>
      <c r="K35" s="170" t="s">
        <v>140</v>
      </c>
      <c r="Z35" s="369"/>
    </row>
    <row r="36" spans="1:26" ht="15.75" x14ac:dyDescent="0.2">
      <c r="A36" s="13" t="s">
        <v>53</v>
      </c>
      <c r="B36" s="461" t="s">
        <v>54</v>
      </c>
      <c r="C36" s="462"/>
      <c r="D36" s="171">
        <v>1</v>
      </c>
      <c r="E36" s="108"/>
      <c r="F36" s="108">
        <v>2</v>
      </c>
      <c r="G36" s="172">
        <v>16</v>
      </c>
      <c r="H36" s="173"/>
      <c r="I36" s="173">
        <v>16</v>
      </c>
      <c r="J36" s="173"/>
      <c r="K36" s="174"/>
      <c r="L36" s="373">
        <f t="shared" ref="L36:L62" si="6">G36</f>
        <v>16</v>
      </c>
      <c r="M36" s="364">
        <v>5</v>
      </c>
      <c r="N36" s="365">
        <v>9</v>
      </c>
      <c r="O36" s="365">
        <v>10</v>
      </c>
      <c r="P36" s="365">
        <v>20</v>
      </c>
      <c r="Q36" s="167">
        <f>SUM(L36:P36)</f>
        <v>60</v>
      </c>
      <c r="R36" s="123">
        <f t="shared" ref="R36:R62" si="7">F36*25</f>
        <v>50</v>
      </c>
      <c r="S36" s="208">
        <f t="shared" ref="S36:S62" si="8">Q36-R36</f>
        <v>10</v>
      </c>
      <c r="V36" s="123">
        <f t="shared" ref="V36:V62" si="9">L36/25+M36/25</f>
        <v>0.84000000000000008</v>
      </c>
      <c r="Z36" s="367">
        <f>ROUNDUP(L36/25+M36/25,1)</f>
        <v>0.9</v>
      </c>
    </row>
    <row r="37" spans="1:26" ht="15.75" x14ac:dyDescent="0.2">
      <c r="A37" s="19" t="s">
        <v>55</v>
      </c>
      <c r="B37" s="463" t="s">
        <v>56</v>
      </c>
      <c r="C37" s="464"/>
      <c r="D37" s="100">
        <v>1</v>
      </c>
      <c r="E37" s="107"/>
      <c r="F37" s="107">
        <v>3</v>
      </c>
      <c r="G37" s="101">
        <v>24</v>
      </c>
      <c r="H37" s="62">
        <v>16</v>
      </c>
      <c r="I37" s="62">
        <v>8</v>
      </c>
      <c r="J37" s="62"/>
      <c r="K37" s="63"/>
      <c r="L37" s="373">
        <f t="shared" si="6"/>
        <v>24</v>
      </c>
      <c r="M37" s="363">
        <v>5</v>
      </c>
      <c r="N37" s="166">
        <v>17</v>
      </c>
      <c r="O37" s="166">
        <v>11</v>
      </c>
      <c r="P37" s="166">
        <v>18</v>
      </c>
      <c r="Q37" s="167">
        <f t="shared" ref="Q37:Q62" si="10">SUM(L37:P37)</f>
        <v>75</v>
      </c>
      <c r="R37" s="123">
        <f t="shared" si="7"/>
        <v>75</v>
      </c>
      <c r="S37" s="208">
        <f t="shared" si="8"/>
        <v>0</v>
      </c>
      <c r="V37" s="123">
        <f t="shared" si="9"/>
        <v>1.1599999999999999</v>
      </c>
      <c r="Z37" s="367">
        <f t="shared" ref="Z37:Z62" si="11">ROUNDUP(L37/25+M37/25,1)</f>
        <v>1.2000000000000002</v>
      </c>
    </row>
    <row r="38" spans="1:26" ht="15.75" x14ac:dyDescent="0.2">
      <c r="A38" s="19" t="s">
        <v>57</v>
      </c>
      <c r="B38" s="463" t="s">
        <v>124</v>
      </c>
      <c r="C38" s="464"/>
      <c r="D38" s="100"/>
      <c r="E38" s="107">
        <v>1</v>
      </c>
      <c r="F38" s="107">
        <v>2</v>
      </c>
      <c r="G38" s="101">
        <v>16</v>
      </c>
      <c r="H38" s="57">
        <v>8</v>
      </c>
      <c r="I38" s="57"/>
      <c r="J38" s="57"/>
      <c r="K38" s="58">
        <v>8</v>
      </c>
      <c r="L38" s="373">
        <f t="shared" si="6"/>
        <v>16</v>
      </c>
      <c r="M38" s="363">
        <v>5</v>
      </c>
      <c r="N38" s="166">
        <v>9</v>
      </c>
      <c r="O38" s="166">
        <v>10</v>
      </c>
      <c r="P38" s="166">
        <v>10</v>
      </c>
      <c r="Q38" s="167">
        <f t="shared" si="10"/>
        <v>50</v>
      </c>
      <c r="R38" s="123">
        <f t="shared" si="7"/>
        <v>50</v>
      </c>
      <c r="S38" s="208">
        <f t="shared" si="8"/>
        <v>0</v>
      </c>
      <c r="V38" s="123">
        <f t="shared" si="9"/>
        <v>0.84000000000000008</v>
      </c>
      <c r="Z38" s="367">
        <f t="shared" si="11"/>
        <v>0.9</v>
      </c>
    </row>
    <row r="39" spans="1:26" ht="15.75" x14ac:dyDescent="0.2">
      <c r="A39" s="19" t="s">
        <v>58</v>
      </c>
      <c r="B39" s="459" t="s">
        <v>59</v>
      </c>
      <c r="C39" s="460"/>
      <c r="D39" s="100"/>
      <c r="E39" s="116">
        <v>1</v>
      </c>
      <c r="F39" s="116">
        <v>2</v>
      </c>
      <c r="G39" s="101">
        <v>10</v>
      </c>
      <c r="H39" s="113"/>
      <c r="I39" s="113">
        <v>10</v>
      </c>
      <c r="J39" s="89"/>
      <c r="K39" s="58"/>
      <c r="L39" s="373">
        <f t="shared" si="6"/>
        <v>10</v>
      </c>
      <c r="M39" s="363">
        <v>10</v>
      </c>
      <c r="N39" s="166">
        <v>20</v>
      </c>
      <c r="O39" s="166">
        <v>5</v>
      </c>
      <c r="P39" s="166">
        <v>5</v>
      </c>
      <c r="Q39" s="167">
        <f t="shared" si="10"/>
        <v>50</v>
      </c>
      <c r="R39" s="123">
        <f t="shared" si="7"/>
        <v>50</v>
      </c>
      <c r="S39" s="208">
        <f t="shared" si="8"/>
        <v>0</v>
      </c>
      <c r="V39" s="123">
        <f t="shared" si="9"/>
        <v>0.8</v>
      </c>
      <c r="Z39" s="367">
        <f t="shared" si="11"/>
        <v>0.8</v>
      </c>
    </row>
    <row r="40" spans="1:26" ht="15.75" x14ac:dyDescent="0.2">
      <c r="A40" s="19" t="s">
        <v>60</v>
      </c>
      <c r="B40" s="459" t="s">
        <v>125</v>
      </c>
      <c r="C40" s="460"/>
      <c r="D40" s="100"/>
      <c r="E40" s="116">
        <v>1</v>
      </c>
      <c r="F40" s="116">
        <v>1</v>
      </c>
      <c r="G40" s="101">
        <v>16</v>
      </c>
      <c r="H40" s="113">
        <v>16</v>
      </c>
      <c r="I40" s="113"/>
      <c r="J40" s="89"/>
      <c r="K40" s="58"/>
      <c r="L40" s="373">
        <f t="shared" si="6"/>
        <v>16</v>
      </c>
      <c r="M40" s="363">
        <v>2</v>
      </c>
      <c r="N40" s="166">
        <v>2</v>
      </c>
      <c r="O40" s="166">
        <v>2</v>
      </c>
      <c r="P40" s="166">
        <v>3</v>
      </c>
      <c r="Q40" s="167">
        <f t="shared" si="10"/>
        <v>25</v>
      </c>
      <c r="R40" s="123">
        <f t="shared" si="7"/>
        <v>25</v>
      </c>
      <c r="S40" s="208">
        <f t="shared" si="8"/>
        <v>0</v>
      </c>
      <c r="V40" s="123">
        <f t="shared" si="9"/>
        <v>0.72</v>
      </c>
      <c r="Z40" s="367">
        <f t="shared" si="11"/>
        <v>0.79999999999999993</v>
      </c>
    </row>
    <row r="41" spans="1:26" ht="16.5" thickBot="1" x14ac:dyDescent="0.25">
      <c r="A41" s="105" t="s">
        <v>61</v>
      </c>
      <c r="B41" s="465" t="s">
        <v>62</v>
      </c>
      <c r="C41" s="466"/>
      <c r="D41" s="175"/>
      <c r="E41" s="109">
        <v>2</v>
      </c>
      <c r="F41" s="109">
        <v>3</v>
      </c>
      <c r="G41" s="176">
        <v>42</v>
      </c>
      <c r="H41" s="177">
        <v>42</v>
      </c>
      <c r="I41" s="177"/>
      <c r="J41" s="177"/>
      <c r="K41" s="178"/>
      <c r="L41" s="373">
        <f t="shared" si="6"/>
        <v>42</v>
      </c>
      <c r="M41" s="363">
        <v>5</v>
      </c>
      <c r="N41" s="166">
        <v>8</v>
      </c>
      <c r="O41" s="166">
        <v>10</v>
      </c>
      <c r="P41" s="166">
        <v>10</v>
      </c>
      <c r="Q41" s="167">
        <f t="shared" si="10"/>
        <v>75</v>
      </c>
      <c r="R41" s="123">
        <f t="shared" si="7"/>
        <v>75</v>
      </c>
      <c r="S41" s="208">
        <f t="shared" si="8"/>
        <v>0</v>
      </c>
      <c r="V41" s="123">
        <f t="shared" si="9"/>
        <v>1.88</v>
      </c>
      <c r="Z41" s="367">
        <f t="shared" si="11"/>
        <v>1.9000000000000001</v>
      </c>
    </row>
    <row r="42" spans="1:26" ht="15.75" x14ac:dyDescent="0.2">
      <c r="A42" s="13" t="s">
        <v>53</v>
      </c>
      <c r="B42" s="584" t="s">
        <v>83</v>
      </c>
      <c r="C42" s="585"/>
      <c r="D42" s="14"/>
      <c r="E42" s="132">
        <v>2</v>
      </c>
      <c r="F42" s="120">
        <v>2</v>
      </c>
      <c r="G42" s="13">
        <v>16</v>
      </c>
      <c r="H42" s="37">
        <v>8</v>
      </c>
      <c r="I42" s="37"/>
      <c r="J42" s="37"/>
      <c r="K42" s="38">
        <v>8</v>
      </c>
      <c r="L42" s="373">
        <f t="shared" si="6"/>
        <v>16</v>
      </c>
      <c r="M42" s="363">
        <v>6</v>
      </c>
      <c r="N42" s="166">
        <v>12</v>
      </c>
      <c r="O42" s="166">
        <v>6</v>
      </c>
      <c r="P42" s="166">
        <v>10</v>
      </c>
      <c r="Q42" s="167">
        <f t="shared" si="10"/>
        <v>50</v>
      </c>
      <c r="R42" s="123">
        <f t="shared" si="7"/>
        <v>50</v>
      </c>
      <c r="S42" s="208">
        <f t="shared" si="8"/>
        <v>0</v>
      </c>
      <c r="V42" s="123">
        <f t="shared" si="9"/>
        <v>0.88</v>
      </c>
      <c r="Z42" s="367">
        <f t="shared" si="11"/>
        <v>0.9</v>
      </c>
    </row>
    <row r="43" spans="1:26" ht="15.75" x14ac:dyDescent="0.2">
      <c r="A43" s="19" t="s">
        <v>55</v>
      </c>
      <c r="B43" s="582" t="s">
        <v>121</v>
      </c>
      <c r="C43" s="583"/>
      <c r="D43" s="18"/>
      <c r="E43" s="146">
        <v>2</v>
      </c>
      <c r="F43" s="121">
        <v>2</v>
      </c>
      <c r="G43" s="19">
        <v>16</v>
      </c>
      <c r="H43" s="69">
        <v>8</v>
      </c>
      <c r="I43" s="69"/>
      <c r="J43" s="69">
        <v>8</v>
      </c>
      <c r="K43" s="70"/>
      <c r="L43" s="373">
        <f t="shared" si="6"/>
        <v>16</v>
      </c>
      <c r="M43" s="363">
        <v>4</v>
      </c>
      <c r="N43" s="166">
        <v>10</v>
      </c>
      <c r="O43" s="166">
        <v>9</v>
      </c>
      <c r="P43" s="166">
        <v>11</v>
      </c>
      <c r="Q43" s="167">
        <f t="shared" si="10"/>
        <v>50</v>
      </c>
      <c r="R43" s="123">
        <f t="shared" si="7"/>
        <v>50</v>
      </c>
      <c r="S43" s="208">
        <f t="shared" si="8"/>
        <v>0</v>
      </c>
      <c r="V43" s="123">
        <f t="shared" si="9"/>
        <v>0.8</v>
      </c>
      <c r="Z43" s="367">
        <f t="shared" si="11"/>
        <v>0.8</v>
      </c>
    </row>
    <row r="44" spans="1:26" ht="15.75" x14ac:dyDescent="0.2">
      <c r="A44" s="19" t="s">
        <v>57</v>
      </c>
      <c r="B44" s="582" t="s">
        <v>84</v>
      </c>
      <c r="C44" s="583"/>
      <c r="D44" s="39">
        <v>1</v>
      </c>
      <c r="E44" s="133">
        <v>1</v>
      </c>
      <c r="F44" s="134">
        <v>4</v>
      </c>
      <c r="G44" s="19">
        <v>32</v>
      </c>
      <c r="H44" s="40">
        <v>16</v>
      </c>
      <c r="I44" s="40"/>
      <c r="J44" s="40"/>
      <c r="K44" s="41">
        <v>16</v>
      </c>
      <c r="L44" s="373">
        <f t="shared" si="6"/>
        <v>32</v>
      </c>
      <c r="M44" s="363">
        <v>10</v>
      </c>
      <c r="N44" s="166">
        <v>18</v>
      </c>
      <c r="O44" s="166">
        <v>20</v>
      </c>
      <c r="P44" s="166">
        <v>20</v>
      </c>
      <c r="Q44" s="167">
        <f t="shared" si="10"/>
        <v>100</v>
      </c>
      <c r="R44" s="123">
        <f t="shared" si="7"/>
        <v>100</v>
      </c>
      <c r="S44" s="208">
        <f t="shared" si="8"/>
        <v>0</v>
      </c>
      <c r="V44" s="123">
        <f t="shared" si="9"/>
        <v>1.6800000000000002</v>
      </c>
      <c r="Z44" s="367">
        <f t="shared" si="11"/>
        <v>1.7000000000000002</v>
      </c>
    </row>
    <row r="45" spans="1:26" ht="15.75" x14ac:dyDescent="0.2">
      <c r="A45" s="19" t="s">
        <v>58</v>
      </c>
      <c r="B45" s="582" t="s">
        <v>85</v>
      </c>
      <c r="C45" s="583"/>
      <c r="D45" s="39">
        <v>1</v>
      </c>
      <c r="E45" s="133"/>
      <c r="F45" s="134">
        <v>3</v>
      </c>
      <c r="G45" s="19">
        <v>16</v>
      </c>
      <c r="H45" s="40">
        <v>8</v>
      </c>
      <c r="I45" s="40">
        <v>8</v>
      </c>
      <c r="J45" s="40"/>
      <c r="K45" s="41"/>
      <c r="L45" s="373">
        <f t="shared" si="6"/>
        <v>16</v>
      </c>
      <c r="M45" s="363">
        <v>4</v>
      </c>
      <c r="N45" s="166">
        <v>15</v>
      </c>
      <c r="O45" s="166">
        <v>15</v>
      </c>
      <c r="P45" s="166">
        <v>25</v>
      </c>
      <c r="Q45" s="167">
        <f t="shared" si="10"/>
        <v>75</v>
      </c>
      <c r="R45" s="123">
        <f t="shared" si="7"/>
        <v>75</v>
      </c>
      <c r="S45" s="208">
        <f t="shared" si="8"/>
        <v>0</v>
      </c>
      <c r="V45" s="123">
        <f t="shared" si="9"/>
        <v>0.8</v>
      </c>
      <c r="Z45" s="367">
        <f t="shared" si="11"/>
        <v>0.8</v>
      </c>
    </row>
    <row r="46" spans="1:26" ht="15.75" x14ac:dyDescent="0.2">
      <c r="A46" s="19" t="s">
        <v>60</v>
      </c>
      <c r="B46" s="582" t="s">
        <v>86</v>
      </c>
      <c r="C46" s="583"/>
      <c r="D46" s="39"/>
      <c r="E46" s="133">
        <v>2</v>
      </c>
      <c r="F46" s="134">
        <v>2</v>
      </c>
      <c r="G46" s="19">
        <v>16</v>
      </c>
      <c r="H46" s="40">
        <v>8</v>
      </c>
      <c r="I46" s="40"/>
      <c r="J46" s="40"/>
      <c r="K46" s="41">
        <v>8</v>
      </c>
      <c r="L46" s="373">
        <f t="shared" si="6"/>
        <v>16</v>
      </c>
      <c r="M46" s="363">
        <v>10</v>
      </c>
      <c r="N46" s="166">
        <v>4</v>
      </c>
      <c r="O46" s="166">
        <v>10</v>
      </c>
      <c r="P46" s="166">
        <v>10</v>
      </c>
      <c r="Q46" s="167">
        <f t="shared" si="10"/>
        <v>50</v>
      </c>
      <c r="R46" s="123">
        <f t="shared" si="7"/>
        <v>50</v>
      </c>
      <c r="S46" s="208">
        <f t="shared" si="8"/>
        <v>0</v>
      </c>
      <c r="V46" s="123">
        <f t="shared" si="9"/>
        <v>1.04</v>
      </c>
      <c r="Z46" s="367">
        <f t="shared" si="11"/>
        <v>1.1000000000000001</v>
      </c>
    </row>
    <row r="47" spans="1:26" ht="15.75" x14ac:dyDescent="0.2">
      <c r="A47" s="19" t="s">
        <v>61</v>
      </c>
      <c r="B47" s="582" t="s">
        <v>87</v>
      </c>
      <c r="C47" s="583"/>
      <c r="D47" s="39"/>
      <c r="E47" s="133">
        <v>2</v>
      </c>
      <c r="F47" s="134">
        <v>3</v>
      </c>
      <c r="G47" s="19">
        <v>32</v>
      </c>
      <c r="H47" s="40">
        <v>16</v>
      </c>
      <c r="I47" s="40"/>
      <c r="J47" s="40">
        <v>16</v>
      </c>
      <c r="K47" s="41"/>
      <c r="L47" s="373">
        <f t="shared" si="6"/>
        <v>32</v>
      </c>
      <c r="M47" s="363">
        <v>10</v>
      </c>
      <c r="N47" s="166">
        <v>13</v>
      </c>
      <c r="O47" s="166">
        <v>10</v>
      </c>
      <c r="P47" s="166">
        <v>10</v>
      </c>
      <c r="Q47" s="167">
        <f t="shared" si="10"/>
        <v>75</v>
      </c>
      <c r="R47" s="123">
        <f t="shared" si="7"/>
        <v>75</v>
      </c>
      <c r="S47" s="208">
        <f t="shared" si="8"/>
        <v>0</v>
      </c>
      <c r="V47" s="123">
        <f t="shared" si="9"/>
        <v>1.6800000000000002</v>
      </c>
      <c r="Z47" s="367">
        <f t="shared" si="11"/>
        <v>1.7000000000000002</v>
      </c>
    </row>
    <row r="48" spans="1:26" ht="15.75" x14ac:dyDescent="0.2">
      <c r="A48" s="19" t="s">
        <v>88</v>
      </c>
      <c r="B48" s="582" t="s">
        <v>89</v>
      </c>
      <c r="C48" s="583"/>
      <c r="D48" s="71"/>
      <c r="E48" s="133">
        <v>2</v>
      </c>
      <c r="F48" s="134">
        <v>4</v>
      </c>
      <c r="G48" s="19">
        <v>24</v>
      </c>
      <c r="H48" s="72">
        <v>8</v>
      </c>
      <c r="I48" s="72"/>
      <c r="J48" s="72"/>
      <c r="K48" s="73">
        <v>16</v>
      </c>
      <c r="L48" s="373">
        <f t="shared" si="6"/>
        <v>24</v>
      </c>
      <c r="M48" s="363">
        <v>5</v>
      </c>
      <c r="N48" s="166">
        <v>16</v>
      </c>
      <c r="O48" s="166">
        <v>20</v>
      </c>
      <c r="P48" s="166">
        <v>35</v>
      </c>
      <c r="Q48" s="167">
        <f t="shared" si="10"/>
        <v>100</v>
      </c>
      <c r="R48" s="123">
        <f t="shared" si="7"/>
        <v>100</v>
      </c>
      <c r="S48" s="208">
        <f t="shared" si="8"/>
        <v>0</v>
      </c>
      <c r="V48" s="123">
        <f t="shared" si="9"/>
        <v>1.1599999999999999</v>
      </c>
      <c r="Z48" s="367">
        <f t="shared" si="11"/>
        <v>1.2000000000000002</v>
      </c>
    </row>
    <row r="49" spans="1:26" ht="15.75" x14ac:dyDescent="0.2">
      <c r="A49" s="19" t="s">
        <v>90</v>
      </c>
      <c r="B49" s="582" t="s">
        <v>91</v>
      </c>
      <c r="C49" s="583"/>
      <c r="D49" s="71"/>
      <c r="E49" s="133">
        <v>1</v>
      </c>
      <c r="F49" s="134">
        <v>2</v>
      </c>
      <c r="G49" s="19">
        <v>16</v>
      </c>
      <c r="H49" s="72">
        <v>16</v>
      </c>
      <c r="I49" s="72"/>
      <c r="J49" s="72"/>
      <c r="K49" s="73"/>
      <c r="L49" s="373">
        <f t="shared" si="6"/>
        <v>16</v>
      </c>
      <c r="M49" s="363">
        <v>4</v>
      </c>
      <c r="N49" s="166">
        <v>4</v>
      </c>
      <c r="O49" s="166">
        <v>13</v>
      </c>
      <c r="P49" s="166">
        <v>13</v>
      </c>
      <c r="Q49" s="167">
        <f t="shared" si="10"/>
        <v>50</v>
      </c>
      <c r="R49" s="123">
        <f t="shared" si="7"/>
        <v>50</v>
      </c>
      <c r="S49" s="208">
        <f t="shared" si="8"/>
        <v>0</v>
      </c>
      <c r="V49" s="123">
        <f t="shared" si="9"/>
        <v>0.8</v>
      </c>
      <c r="W49" s="372"/>
      <c r="Z49" s="367">
        <f t="shared" si="11"/>
        <v>0.8</v>
      </c>
    </row>
    <row r="50" spans="1:26" ht="16.5" thickBot="1" x14ac:dyDescent="0.25">
      <c r="A50" s="105" t="s">
        <v>92</v>
      </c>
      <c r="B50" s="591" t="s">
        <v>93</v>
      </c>
      <c r="C50" s="592"/>
      <c r="D50" s="179"/>
      <c r="E50" s="180">
        <v>2</v>
      </c>
      <c r="F50" s="122">
        <v>3</v>
      </c>
      <c r="G50" s="105">
        <v>32</v>
      </c>
      <c r="H50" s="181">
        <v>16</v>
      </c>
      <c r="I50" s="181"/>
      <c r="J50" s="181"/>
      <c r="K50" s="182">
        <v>16</v>
      </c>
      <c r="L50" s="373">
        <f t="shared" si="6"/>
        <v>32</v>
      </c>
      <c r="M50" s="363">
        <v>10</v>
      </c>
      <c r="N50" s="166">
        <v>15</v>
      </c>
      <c r="O50" s="166">
        <v>15</v>
      </c>
      <c r="P50" s="166">
        <v>10</v>
      </c>
      <c r="Q50" s="167">
        <f t="shared" si="10"/>
        <v>82</v>
      </c>
      <c r="R50" s="123">
        <f t="shared" si="7"/>
        <v>75</v>
      </c>
      <c r="S50" s="208">
        <f t="shared" si="8"/>
        <v>7</v>
      </c>
      <c r="V50" s="123">
        <f t="shared" si="9"/>
        <v>1.6800000000000002</v>
      </c>
      <c r="Z50" s="367">
        <f t="shared" si="11"/>
        <v>1.7000000000000002</v>
      </c>
    </row>
    <row r="51" spans="1:26" ht="15.75" customHeight="1" x14ac:dyDescent="0.2">
      <c r="A51" s="106" t="s">
        <v>53</v>
      </c>
      <c r="B51" s="605" t="s">
        <v>109</v>
      </c>
      <c r="C51" s="606"/>
      <c r="D51" s="189"/>
      <c r="E51" s="190">
        <v>2</v>
      </c>
      <c r="F51" s="191">
        <v>3</v>
      </c>
      <c r="G51" s="106">
        <v>24</v>
      </c>
      <c r="H51" s="192">
        <v>8</v>
      </c>
      <c r="I51" s="193"/>
      <c r="J51" s="193"/>
      <c r="K51" s="194">
        <v>16</v>
      </c>
      <c r="L51" s="373">
        <f t="shared" si="6"/>
        <v>24</v>
      </c>
      <c r="M51" s="368">
        <v>7</v>
      </c>
      <c r="N51" s="368">
        <v>12</v>
      </c>
      <c r="O51" s="368">
        <v>17</v>
      </c>
      <c r="P51" s="368">
        <v>15</v>
      </c>
      <c r="Q51" s="167">
        <f t="shared" si="10"/>
        <v>75</v>
      </c>
      <c r="R51" s="123">
        <f t="shared" si="7"/>
        <v>75</v>
      </c>
      <c r="S51" s="208">
        <f t="shared" si="8"/>
        <v>0</v>
      </c>
      <c r="V51" s="123">
        <f t="shared" si="9"/>
        <v>1.24</v>
      </c>
      <c r="Z51" s="367">
        <f t="shared" si="11"/>
        <v>1.3</v>
      </c>
    </row>
    <row r="52" spans="1:26" ht="15.75" customHeight="1" x14ac:dyDescent="0.2">
      <c r="A52" s="22" t="s">
        <v>55</v>
      </c>
      <c r="B52" s="459" t="s">
        <v>126</v>
      </c>
      <c r="C52" s="460"/>
      <c r="D52" s="195"/>
      <c r="E52" s="196">
        <v>1</v>
      </c>
      <c r="F52" s="197">
        <v>3</v>
      </c>
      <c r="G52" s="22">
        <v>16</v>
      </c>
      <c r="H52" s="198">
        <v>16</v>
      </c>
      <c r="I52" s="199"/>
      <c r="J52" s="199"/>
      <c r="K52" s="200"/>
      <c r="L52" s="373">
        <f t="shared" si="6"/>
        <v>16</v>
      </c>
      <c r="M52" s="368">
        <v>6</v>
      </c>
      <c r="N52" s="368">
        <v>13</v>
      </c>
      <c r="O52" s="368">
        <v>15</v>
      </c>
      <c r="P52" s="368">
        <v>25</v>
      </c>
      <c r="Q52" s="167">
        <f t="shared" si="10"/>
        <v>75</v>
      </c>
      <c r="R52" s="123">
        <f t="shared" si="7"/>
        <v>75</v>
      </c>
      <c r="S52" s="208">
        <f t="shared" si="8"/>
        <v>0</v>
      </c>
      <c r="V52" s="123">
        <f t="shared" si="9"/>
        <v>0.88</v>
      </c>
      <c r="Z52" s="367">
        <f t="shared" si="11"/>
        <v>0.9</v>
      </c>
    </row>
    <row r="53" spans="1:26" ht="15.75" customHeight="1" x14ac:dyDescent="0.2">
      <c r="A53" s="22" t="s">
        <v>57</v>
      </c>
      <c r="B53" s="459" t="s">
        <v>110</v>
      </c>
      <c r="C53" s="460"/>
      <c r="D53" s="195">
        <v>1</v>
      </c>
      <c r="E53" s="196">
        <v>1</v>
      </c>
      <c r="F53" s="197">
        <v>3</v>
      </c>
      <c r="G53" s="22">
        <v>24</v>
      </c>
      <c r="H53" s="198">
        <v>16</v>
      </c>
      <c r="I53" s="199"/>
      <c r="J53" s="199"/>
      <c r="K53" s="200">
        <v>8</v>
      </c>
      <c r="L53" s="373">
        <f t="shared" si="6"/>
        <v>24</v>
      </c>
      <c r="M53" s="368">
        <v>7</v>
      </c>
      <c r="N53" s="368">
        <v>10</v>
      </c>
      <c r="O53" s="368">
        <v>14</v>
      </c>
      <c r="P53" s="368">
        <v>20</v>
      </c>
      <c r="Q53" s="167">
        <f t="shared" si="10"/>
        <v>75</v>
      </c>
      <c r="R53" s="123">
        <f t="shared" si="7"/>
        <v>75</v>
      </c>
      <c r="S53" s="208">
        <f t="shared" si="8"/>
        <v>0</v>
      </c>
      <c r="V53" s="123">
        <f t="shared" si="9"/>
        <v>1.24</v>
      </c>
      <c r="Z53" s="367">
        <f t="shared" si="11"/>
        <v>1.3</v>
      </c>
    </row>
    <row r="54" spans="1:26" ht="15.75" customHeight="1" x14ac:dyDescent="0.2">
      <c r="A54" s="22" t="s">
        <v>58</v>
      </c>
      <c r="B54" s="459" t="s">
        <v>111</v>
      </c>
      <c r="C54" s="460"/>
      <c r="D54" s="195">
        <v>1</v>
      </c>
      <c r="E54" s="196">
        <v>1</v>
      </c>
      <c r="F54" s="197">
        <v>3</v>
      </c>
      <c r="G54" s="22">
        <v>32</v>
      </c>
      <c r="H54" s="198">
        <v>16</v>
      </c>
      <c r="I54" s="199"/>
      <c r="J54" s="199"/>
      <c r="K54" s="200">
        <v>16</v>
      </c>
      <c r="L54" s="373">
        <f t="shared" si="6"/>
        <v>32</v>
      </c>
      <c r="M54" s="368">
        <v>5</v>
      </c>
      <c r="N54" s="368">
        <v>10</v>
      </c>
      <c r="O54" s="368">
        <v>13</v>
      </c>
      <c r="P54" s="368">
        <v>15</v>
      </c>
      <c r="Q54" s="167">
        <f t="shared" si="10"/>
        <v>75</v>
      </c>
      <c r="R54" s="123">
        <f t="shared" si="7"/>
        <v>75</v>
      </c>
      <c r="S54" s="208">
        <f t="shared" si="8"/>
        <v>0</v>
      </c>
      <c r="V54" s="123">
        <f t="shared" si="9"/>
        <v>1.48</v>
      </c>
      <c r="Z54" s="367">
        <f t="shared" si="11"/>
        <v>1.5</v>
      </c>
    </row>
    <row r="55" spans="1:26" ht="15.75" customHeight="1" x14ac:dyDescent="0.2">
      <c r="A55" s="22" t="s">
        <v>60</v>
      </c>
      <c r="B55" s="459" t="s">
        <v>112</v>
      </c>
      <c r="C55" s="460"/>
      <c r="D55" s="195">
        <v>1</v>
      </c>
      <c r="E55" s="196">
        <v>1</v>
      </c>
      <c r="F55" s="197">
        <v>2</v>
      </c>
      <c r="G55" s="22">
        <v>24</v>
      </c>
      <c r="H55" s="198">
        <v>8</v>
      </c>
      <c r="I55" s="199"/>
      <c r="J55" s="199"/>
      <c r="K55" s="200">
        <v>16</v>
      </c>
      <c r="L55" s="373">
        <f t="shared" si="6"/>
        <v>24</v>
      </c>
      <c r="M55" s="166">
        <v>5</v>
      </c>
      <c r="N55" s="166">
        <v>7</v>
      </c>
      <c r="O55" s="166">
        <v>12</v>
      </c>
      <c r="P55" s="166">
        <v>12</v>
      </c>
      <c r="Q55" s="167">
        <f t="shared" si="10"/>
        <v>60</v>
      </c>
      <c r="R55" s="123">
        <f t="shared" si="7"/>
        <v>50</v>
      </c>
      <c r="S55" s="208">
        <f t="shared" si="8"/>
        <v>10</v>
      </c>
      <c r="V55" s="123">
        <f t="shared" si="9"/>
        <v>1.1599999999999999</v>
      </c>
      <c r="Z55" s="367">
        <f t="shared" si="11"/>
        <v>1.2000000000000002</v>
      </c>
    </row>
    <row r="56" spans="1:26" ht="15.75" customHeight="1" x14ac:dyDescent="0.2">
      <c r="A56" s="22" t="s">
        <v>61</v>
      </c>
      <c r="B56" s="459" t="s">
        <v>113</v>
      </c>
      <c r="C56" s="460"/>
      <c r="D56" s="195"/>
      <c r="E56" s="196">
        <v>2</v>
      </c>
      <c r="F56" s="197">
        <v>2</v>
      </c>
      <c r="G56" s="22">
        <v>16</v>
      </c>
      <c r="H56" s="198">
        <v>8</v>
      </c>
      <c r="I56" s="199"/>
      <c r="J56" s="199"/>
      <c r="K56" s="200">
        <v>8</v>
      </c>
      <c r="L56" s="373">
        <f t="shared" si="6"/>
        <v>16</v>
      </c>
      <c r="M56" s="166">
        <v>5</v>
      </c>
      <c r="N56" s="166">
        <v>12</v>
      </c>
      <c r="O56" s="166">
        <v>12</v>
      </c>
      <c r="P56" s="166">
        <v>15</v>
      </c>
      <c r="Q56" s="167">
        <f t="shared" si="10"/>
        <v>60</v>
      </c>
      <c r="R56" s="123">
        <f t="shared" si="7"/>
        <v>50</v>
      </c>
      <c r="S56" s="208">
        <f t="shared" si="8"/>
        <v>10</v>
      </c>
      <c r="V56" s="123">
        <f t="shared" si="9"/>
        <v>0.84000000000000008</v>
      </c>
      <c r="Z56" s="367">
        <f t="shared" si="11"/>
        <v>0.9</v>
      </c>
    </row>
    <row r="57" spans="1:26" ht="15.75" customHeight="1" x14ac:dyDescent="0.2">
      <c r="A57" s="22" t="s">
        <v>88</v>
      </c>
      <c r="B57" s="609" t="s">
        <v>142</v>
      </c>
      <c r="C57" s="610"/>
      <c r="D57" s="195"/>
      <c r="E57" s="196">
        <v>2</v>
      </c>
      <c r="F57" s="197">
        <v>2</v>
      </c>
      <c r="G57" s="22">
        <v>24</v>
      </c>
      <c r="H57" s="198">
        <v>8</v>
      </c>
      <c r="I57" s="199"/>
      <c r="J57" s="199"/>
      <c r="K57" s="200">
        <v>16</v>
      </c>
      <c r="L57" s="373">
        <f t="shared" si="6"/>
        <v>24</v>
      </c>
      <c r="M57" s="166">
        <v>5</v>
      </c>
      <c r="N57" s="166">
        <v>5</v>
      </c>
      <c r="O57" s="166">
        <v>10</v>
      </c>
      <c r="P57" s="166">
        <v>10</v>
      </c>
      <c r="Q57" s="167">
        <f t="shared" si="10"/>
        <v>54</v>
      </c>
      <c r="R57" s="123">
        <f t="shared" si="7"/>
        <v>50</v>
      </c>
      <c r="S57" s="208">
        <f t="shared" si="8"/>
        <v>4</v>
      </c>
      <c r="V57" s="123">
        <f t="shared" si="9"/>
        <v>1.1599999999999999</v>
      </c>
      <c r="Z57" s="367">
        <f t="shared" si="11"/>
        <v>1.2000000000000002</v>
      </c>
    </row>
    <row r="58" spans="1:26" ht="15.75" customHeight="1" x14ac:dyDescent="0.2">
      <c r="A58" s="22" t="s">
        <v>90</v>
      </c>
      <c r="B58" s="459" t="s">
        <v>114</v>
      </c>
      <c r="C58" s="460"/>
      <c r="D58" s="195"/>
      <c r="E58" s="196">
        <v>2</v>
      </c>
      <c r="F58" s="197">
        <v>2</v>
      </c>
      <c r="G58" s="22">
        <v>20</v>
      </c>
      <c r="H58" s="198">
        <v>4</v>
      </c>
      <c r="I58" s="199"/>
      <c r="J58" s="199"/>
      <c r="K58" s="200">
        <v>16</v>
      </c>
      <c r="L58" s="373">
        <f t="shared" si="6"/>
        <v>20</v>
      </c>
      <c r="M58" s="368">
        <v>7</v>
      </c>
      <c r="N58" s="368">
        <v>5</v>
      </c>
      <c r="O58" s="368">
        <v>6</v>
      </c>
      <c r="P58" s="368">
        <v>12</v>
      </c>
      <c r="Q58" s="167">
        <f t="shared" si="10"/>
        <v>50</v>
      </c>
      <c r="R58" s="123">
        <f t="shared" si="7"/>
        <v>50</v>
      </c>
      <c r="S58" s="208">
        <f t="shared" si="8"/>
        <v>0</v>
      </c>
      <c r="V58" s="123">
        <f t="shared" si="9"/>
        <v>1.08</v>
      </c>
      <c r="Z58" s="367">
        <f t="shared" si="11"/>
        <v>1.1000000000000001</v>
      </c>
    </row>
    <row r="59" spans="1:26" ht="15.75" customHeight="1" x14ac:dyDescent="0.2">
      <c r="A59" s="22" t="s">
        <v>92</v>
      </c>
      <c r="B59" s="459" t="s">
        <v>115</v>
      </c>
      <c r="C59" s="460"/>
      <c r="D59" s="195">
        <v>1</v>
      </c>
      <c r="E59" s="196">
        <v>1</v>
      </c>
      <c r="F59" s="197">
        <v>4</v>
      </c>
      <c r="G59" s="22">
        <v>28</v>
      </c>
      <c r="H59" s="198">
        <v>12</v>
      </c>
      <c r="I59" s="199"/>
      <c r="J59" s="199"/>
      <c r="K59" s="200">
        <v>16</v>
      </c>
      <c r="L59" s="373">
        <f t="shared" si="6"/>
        <v>28</v>
      </c>
      <c r="M59" s="166">
        <v>8</v>
      </c>
      <c r="N59" s="166">
        <v>21</v>
      </c>
      <c r="O59" s="166">
        <v>18</v>
      </c>
      <c r="P59" s="166">
        <v>25</v>
      </c>
      <c r="Q59" s="167">
        <f t="shared" si="10"/>
        <v>100</v>
      </c>
      <c r="R59" s="123">
        <f t="shared" si="7"/>
        <v>100</v>
      </c>
      <c r="S59" s="208">
        <f t="shared" si="8"/>
        <v>0</v>
      </c>
      <c r="V59" s="123">
        <f t="shared" si="9"/>
        <v>1.4400000000000002</v>
      </c>
      <c r="Z59" s="367">
        <f t="shared" si="11"/>
        <v>1.5</v>
      </c>
    </row>
    <row r="60" spans="1:26" ht="15.75" customHeight="1" x14ac:dyDescent="0.2">
      <c r="A60" s="22" t="s">
        <v>105</v>
      </c>
      <c r="B60" s="611" t="s">
        <v>127</v>
      </c>
      <c r="C60" s="612"/>
      <c r="D60" s="195">
        <v>1</v>
      </c>
      <c r="E60" s="196">
        <v>1</v>
      </c>
      <c r="F60" s="197">
        <v>4</v>
      </c>
      <c r="G60" s="22">
        <v>36</v>
      </c>
      <c r="H60" s="198">
        <v>20</v>
      </c>
      <c r="I60" s="199"/>
      <c r="J60" s="199"/>
      <c r="K60" s="200">
        <v>16</v>
      </c>
      <c r="L60" s="373">
        <f t="shared" si="6"/>
        <v>36</v>
      </c>
      <c r="M60" s="368">
        <v>6</v>
      </c>
      <c r="N60" s="368">
        <v>18</v>
      </c>
      <c r="O60" s="368">
        <v>10</v>
      </c>
      <c r="P60" s="368">
        <v>30</v>
      </c>
      <c r="Q60" s="167">
        <f t="shared" si="10"/>
        <v>100</v>
      </c>
      <c r="R60" s="123">
        <f t="shared" si="7"/>
        <v>100</v>
      </c>
      <c r="S60" s="208">
        <f t="shared" si="8"/>
        <v>0</v>
      </c>
      <c r="V60" s="123">
        <f t="shared" si="9"/>
        <v>1.68</v>
      </c>
      <c r="Z60" s="367">
        <f t="shared" si="11"/>
        <v>1.7000000000000002</v>
      </c>
    </row>
    <row r="61" spans="1:26" ht="16.5" customHeight="1" x14ac:dyDescent="0.2">
      <c r="A61" s="22" t="s">
        <v>116</v>
      </c>
      <c r="B61" s="459" t="s">
        <v>117</v>
      </c>
      <c r="C61" s="460"/>
      <c r="D61" s="195"/>
      <c r="E61" s="196">
        <v>1</v>
      </c>
      <c r="F61" s="197">
        <v>2</v>
      </c>
      <c r="G61" s="22">
        <v>16</v>
      </c>
      <c r="H61" s="198">
        <v>16</v>
      </c>
      <c r="I61" s="199"/>
      <c r="J61" s="199"/>
      <c r="K61" s="200"/>
      <c r="L61" s="373">
        <f t="shared" si="6"/>
        <v>16</v>
      </c>
      <c r="M61" s="166">
        <v>8</v>
      </c>
      <c r="N61" s="166">
        <v>6</v>
      </c>
      <c r="O61" s="166">
        <v>10</v>
      </c>
      <c r="P61" s="166">
        <v>10</v>
      </c>
      <c r="Q61" s="167">
        <f t="shared" si="10"/>
        <v>50</v>
      </c>
      <c r="R61" s="123">
        <f t="shared" si="7"/>
        <v>50</v>
      </c>
      <c r="S61" s="208">
        <f t="shared" si="8"/>
        <v>0</v>
      </c>
      <c r="V61" s="123">
        <f t="shared" si="9"/>
        <v>0.96</v>
      </c>
      <c r="Z61" s="367">
        <f t="shared" si="11"/>
        <v>1</v>
      </c>
    </row>
    <row r="62" spans="1:26" ht="15.75" x14ac:dyDescent="0.2">
      <c r="A62" s="22" t="s">
        <v>118</v>
      </c>
      <c r="B62" s="459" t="s">
        <v>104</v>
      </c>
      <c r="C62" s="460"/>
      <c r="D62" s="195"/>
      <c r="E62" s="196">
        <v>1</v>
      </c>
      <c r="F62" s="201">
        <v>2</v>
      </c>
      <c r="G62" s="22">
        <v>16</v>
      </c>
      <c r="H62" s="198">
        <v>0</v>
      </c>
      <c r="I62" s="199">
        <v>0</v>
      </c>
      <c r="J62" s="199">
        <v>0</v>
      </c>
      <c r="K62" s="200">
        <v>16</v>
      </c>
      <c r="L62" s="373">
        <f t="shared" si="6"/>
        <v>16</v>
      </c>
      <c r="M62" s="363">
        <v>50</v>
      </c>
      <c r="N62" s="166">
        <v>140</v>
      </c>
      <c r="O62" s="166">
        <v>94</v>
      </c>
      <c r="P62" s="166">
        <v>250</v>
      </c>
      <c r="Q62" s="167">
        <f t="shared" si="10"/>
        <v>550</v>
      </c>
      <c r="R62" s="123">
        <f t="shared" si="7"/>
        <v>50</v>
      </c>
      <c r="S62" s="208">
        <f t="shared" si="8"/>
        <v>500</v>
      </c>
      <c r="V62" s="123">
        <f t="shared" si="9"/>
        <v>2.64</v>
      </c>
      <c r="Z62" s="367">
        <f t="shared" si="11"/>
        <v>2.7</v>
      </c>
    </row>
    <row r="63" spans="1:26" ht="16.5" thickBot="1" x14ac:dyDescent="0.25">
      <c r="A63" s="202" t="s">
        <v>119</v>
      </c>
      <c r="B63" s="607" t="s">
        <v>106</v>
      </c>
      <c r="C63" s="608"/>
      <c r="D63" s="203"/>
      <c r="E63" s="204"/>
      <c r="F63" s="204">
        <v>20</v>
      </c>
      <c r="G63" s="202"/>
      <c r="H63" s="205"/>
      <c r="I63" s="206"/>
      <c r="J63" s="206"/>
      <c r="K63" s="207"/>
      <c r="Z63" s="369"/>
    </row>
    <row r="64" spans="1:26" ht="20.25" x14ac:dyDescent="0.3">
      <c r="L64" s="166">
        <f>SUM(L36:L62)</f>
        <v>600</v>
      </c>
      <c r="M64" s="166">
        <f>SUM(M36:M62)</f>
        <v>214</v>
      </c>
      <c r="V64" s="370">
        <f>SUM(V36:V62)</f>
        <v>32.559999999999995</v>
      </c>
      <c r="X64" s="209">
        <f>V64/90</f>
        <v>0.3617777777777777</v>
      </c>
      <c r="Z64" s="374">
        <f>SUM(Z36:Z62)</f>
        <v>33.5</v>
      </c>
    </row>
    <row r="65" spans="13:26" x14ac:dyDescent="0.2">
      <c r="M65" s="166">
        <f>SUM(M51:M62)</f>
        <v>119</v>
      </c>
      <c r="Z65" s="369"/>
    </row>
    <row r="66" spans="13:26" x14ac:dyDescent="0.2">
      <c r="Z66" s="369"/>
    </row>
  </sheetData>
  <mergeCells count="56">
    <mergeCell ref="B63:C63"/>
    <mergeCell ref="B57:C57"/>
    <mergeCell ref="B56:C56"/>
    <mergeCell ref="B58:C58"/>
    <mergeCell ref="B59:C59"/>
    <mergeCell ref="B60:C60"/>
    <mergeCell ref="B61:C61"/>
    <mergeCell ref="B62:C62"/>
    <mergeCell ref="B55:C55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43:C43"/>
    <mergeCell ref="B29:C29"/>
    <mergeCell ref="B30:C30"/>
    <mergeCell ref="B31:C31"/>
    <mergeCell ref="B35:C35"/>
    <mergeCell ref="B36:C36"/>
    <mergeCell ref="B37:C37"/>
    <mergeCell ref="B38:C38"/>
    <mergeCell ref="B39:C39"/>
    <mergeCell ref="B40:C40"/>
    <mergeCell ref="B41:C41"/>
    <mergeCell ref="B42:C42"/>
    <mergeCell ref="B28:C28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16:C16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</mergeCells>
  <conditionalFormatting sqref="D25:D26 D30:D31 D55:D58 D60:D63">
    <cfRule type="cellIs" dxfId="0" priority="3" stopIfTrue="1" operator="notEqual">
      <formula>0</formula>
    </cfRule>
  </conditionalFormatting>
  <pageMargins left="0.7" right="0.7" top="0.75" bottom="0.75" header="0.3" footer="0.3"/>
  <pageSetup paperSize="9" scale="73" orientation="portrait" r:id="rId1"/>
  <colBreaks count="1" manualBreakCount="1">
    <brk id="11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1BB634DBB82C144AAA90F69EF7DC131" ma:contentTypeVersion="6" ma:contentTypeDescription="Utwórz nowy dokument." ma:contentTypeScope="" ma:versionID="de7d24af7eec59765c0035df4ec0746a">
  <xsd:schema xmlns:xsd="http://www.w3.org/2001/XMLSchema" xmlns:xs="http://www.w3.org/2001/XMLSchema" xmlns:p="http://schemas.microsoft.com/office/2006/metadata/properties" xmlns:ns2="b6cb41a6-39b2-4d17-ae7f-3b05ba1e85ab" targetNamespace="http://schemas.microsoft.com/office/2006/metadata/properties" ma:root="true" ma:fieldsID="b576294444c5003310cfa576f81a5171" ns2:_="">
    <xsd:import namespace="b6cb41a6-39b2-4d17-ae7f-3b05ba1e85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cb41a6-39b2-4d17-ae7f-3b05ba1e85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A2E4E64-0958-4636-B532-DA00BB750DE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18998F6-A5CA-4764-875B-5747A7427A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cb41a6-39b2-4d17-ae7f-3b05ba1e85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483C147-7143-4B77-A83E-185D3B1289C0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plan studiów II</vt:lpstr>
      <vt:lpstr>NA_ECTS</vt:lpstr>
      <vt:lpstr>NA_ECTS!Obszar_wydruku</vt:lpstr>
    </vt:vector>
  </TitlesOfParts>
  <Company>ATR - Bydgoszcz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Lucyna F.</dc:creator>
  <cp:lastModifiedBy>Małgorzata</cp:lastModifiedBy>
  <cp:revision/>
  <cp:lastPrinted>2022-04-19T11:34:11Z</cp:lastPrinted>
  <dcterms:created xsi:type="dcterms:W3CDTF">2005-11-04T08:43:51Z</dcterms:created>
  <dcterms:modified xsi:type="dcterms:W3CDTF">2022-04-19T11:34:37Z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0x010100B1BB634DBB82C144AAA90F69EF7DC131</vt:lpwstr>
  </property>
</Properties>
</file>