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MOJE  DOKUMENTY  14.07.2021\Plany GIK I stopien  2022-23\"/>
    </mc:Choice>
  </mc:AlternateContent>
  <xr:revisionPtr revIDLastSave="0" documentId="13_ncr:1_{05EA44EE-B982-4D6D-832B-CE9A341B8D46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Inf_ogólne" sheetId="21" r:id="rId1"/>
    <sheet name="GiK-ST-plan " sheetId="20" r:id="rId2"/>
    <sheet name="Zest_01_Wybór" sheetId="15" r:id="rId3"/>
    <sheet name="Zest_02_Badania" sheetId="24" r:id="rId4"/>
    <sheet name="Zest_03_Harm" sheetId="25" r:id="rId5"/>
    <sheet name="Zest_04_NA_ECTS" sheetId="19" r:id="rId6"/>
    <sheet name="Zest_05_Ang" sheetId="22" r:id="rId7"/>
  </sheets>
  <definedNames>
    <definedName name="_xlnm.Print_Area" localSheetId="1">'GiK-ST-plan '!$A$1:$AM$199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9" i="24" l="1"/>
  <c r="N38" i="24"/>
  <c r="N37" i="24"/>
  <c r="N36" i="24"/>
  <c r="N35" i="24"/>
  <c r="N34" i="24"/>
  <c r="N33" i="24"/>
  <c r="N32" i="24"/>
  <c r="N31" i="24"/>
  <c r="N30" i="24"/>
  <c r="N29" i="24"/>
  <c r="N28" i="24"/>
  <c r="N27" i="24"/>
  <c r="N26" i="24"/>
  <c r="N25" i="24"/>
  <c r="N24" i="24"/>
  <c r="N23" i="24"/>
  <c r="N22" i="24"/>
  <c r="N21" i="24"/>
  <c r="N20" i="24"/>
  <c r="N19" i="24"/>
  <c r="N18" i="24"/>
  <c r="N17" i="24"/>
  <c r="M39" i="24"/>
  <c r="M38" i="24"/>
  <c r="M37" i="24"/>
  <c r="M36" i="24"/>
  <c r="M35" i="24"/>
  <c r="M34" i="24"/>
  <c r="M33" i="24"/>
  <c r="M32" i="24"/>
  <c r="M31" i="24"/>
  <c r="M30" i="24"/>
  <c r="M29" i="24"/>
  <c r="M28" i="24"/>
  <c r="M27" i="24"/>
  <c r="M26" i="24"/>
  <c r="M25" i="24"/>
  <c r="M24" i="24"/>
  <c r="M23" i="24"/>
  <c r="M22" i="24"/>
  <c r="M21" i="24"/>
  <c r="M20" i="24"/>
  <c r="M19" i="24"/>
  <c r="M18" i="24"/>
  <c r="M17" i="24"/>
  <c r="L39" i="24"/>
  <c r="L38" i="24"/>
  <c r="L37" i="24"/>
  <c r="L36" i="24"/>
  <c r="L35" i="24"/>
  <c r="L34" i="24"/>
  <c r="L33" i="24"/>
  <c r="L32" i="24"/>
  <c r="L31" i="24"/>
  <c r="L30" i="24"/>
  <c r="L29" i="24"/>
  <c r="L28" i="24"/>
  <c r="L27" i="24"/>
  <c r="L26" i="24"/>
  <c r="L25" i="24"/>
  <c r="L24" i="24"/>
  <c r="L23" i="24"/>
  <c r="L22" i="24"/>
  <c r="L21" i="24"/>
  <c r="L20" i="24"/>
  <c r="L19" i="24"/>
  <c r="L18" i="24"/>
  <c r="L17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K26" i="24"/>
  <c r="K25" i="24"/>
  <c r="K24" i="24"/>
  <c r="K23" i="24"/>
  <c r="K22" i="24"/>
  <c r="K21" i="24"/>
  <c r="K20" i="24"/>
  <c r="K19" i="24"/>
  <c r="K18" i="24"/>
  <c r="K17" i="24"/>
  <c r="AJ135" i="20"/>
  <c r="AJ189" i="20" s="1"/>
  <c r="X77" i="20"/>
  <c r="X135" i="20" s="1"/>
  <c r="X189" i="20" s="1"/>
  <c r="AB77" i="20"/>
  <c r="AB135" i="20" s="1"/>
  <c r="AB189" i="20" s="1"/>
  <c r="AF77" i="20"/>
  <c r="AF135" i="20" s="1"/>
  <c r="AF189" i="20" s="1"/>
  <c r="AJ77" i="20"/>
  <c r="T77" i="20"/>
  <c r="T135" i="20" s="1"/>
  <c r="T189" i="20" s="1"/>
  <c r="L77" i="20"/>
  <c r="L135" i="20" s="1"/>
  <c r="L189" i="20" s="1"/>
  <c r="P77" i="20"/>
  <c r="P135" i="20" s="1"/>
  <c r="P189" i="20" s="1"/>
  <c r="X136" i="20"/>
  <c r="X190" i="20" s="1"/>
  <c r="E70" i="20"/>
  <c r="AJ190" i="20"/>
  <c r="AJ136" i="20"/>
  <c r="L136" i="20"/>
  <c r="L190" i="20" s="1"/>
  <c r="AB78" i="20"/>
  <c r="AB136" i="20" s="1"/>
  <c r="AB190" i="20" s="1"/>
  <c r="AF78" i="20"/>
  <c r="AF136" i="20" s="1"/>
  <c r="AF190" i="20" s="1"/>
  <c r="AJ78" i="20"/>
  <c r="X78" i="20"/>
  <c r="T78" i="20"/>
  <c r="T136" i="20" s="1"/>
  <c r="T190" i="20" s="1"/>
  <c r="P78" i="20"/>
  <c r="P136" i="20" s="1"/>
  <c r="P190" i="20" s="1"/>
  <c r="L78" i="20"/>
  <c r="AJ79" i="20" l="1"/>
  <c r="AJ137" i="20" s="1"/>
  <c r="AJ191" i="20" s="1"/>
  <c r="AJ35" i="20"/>
  <c r="X35" i="20"/>
  <c r="X79" i="20" s="1"/>
  <c r="X137" i="20" s="1"/>
  <c r="X191" i="20" s="1"/>
  <c r="T35" i="20"/>
  <c r="T79" i="20" s="1"/>
  <c r="T137" i="20" s="1"/>
  <c r="T191" i="20" s="1"/>
  <c r="P35" i="20"/>
  <c r="P79" i="20" s="1"/>
  <c r="P137" i="20" s="1"/>
  <c r="P191" i="20" s="1"/>
  <c r="L35" i="20"/>
  <c r="L79" i="20" s="1"/>
  <c r="L137" i="20" s="1"/>
  <c r="L191" i="20" s="1"/>
  <c r="H100" i="25"/>
  <c r="D100" i="25"/>
  <c r="E100" i="25"/>
  <c r="F100" i="25"/>
  <c r="G100" i="25"/>
  <c r="E90" i="25"/>
  <c r="F90" i="25"/>
  <c r="G90" i="25"/>
  <c r="D90" i="25"/>
  <c r="H90" i="25"/>
  <c r="E77" i="25"/>
  <c r="F77" i="25"/>
  <c r="G77" i="25"/>
  <c r="D77" i="25"/>
  <c r="H77" i="25"/>
  <c r="H65" i="25"/>
  <c r="G65" i="25" l="1"/>
  <c r="F65" i="25"/>
  <c r="E65" i="25"/>
  <c r="D65" i="25"/>
  <c r="H51" i="25"/>
  <c r="G51" i="25"/>
  <c r="F51" i="25"/>
  <c r="E51" i="25"/>
  <c r="D51" i="25"/>
  <c r="H37" i="25"/>
  <c r="G37" i="25"/>
  <c r="F37" i="25"/>
  <c r="E37" i="25"/>
  <c r="D37" i="25"/>
  <c r="H25" i="25"/>
  <c r="G25" i="25"/>
  <c r="F25" i="25"/>
  <c r="E25" i="25"/>
  <c r="D25" i="25"/>
  <c r="D52" i="25" l="1"/>
  <c r="D38" i="25"/>
  <c r="D66" i="25"/>
  <c r="D26" i="25"/>
  <c r="AP190" i="20"/>
  <c r="AP189" i="20"/>
  <c r="AM182" i="20"/>
  <c r="AL182" i="20"/>
  <c r="AK182" i="20"/>
  <c r="AJ182" i="20"/>
  <c r="AI182" i="20"/>
  <c r="AH182" i="20"/>
  <c r="AG182" i="20"/>
  <c r="AF182" i="20"/>
  <c r="AE182" i="20"/>
  <c r="AD182" i="20"/>
  <c r="AC182" i="20"/>
  <c r="AB182" i="20"/>
  <c r="AA182" i="20"/>
  <c r="Z182" i="20"/>
  <c r="Y182" i="20"/>
  <c r="X182" i="20"/>
  <c r="W182" i="20"/>
  <c r="V182" i="20"/>
  <c r="U182" i="20"/>
  <c r="T182" i="20"/>
  <c r="S182" i="20"/>
  <c r="R182" i="20"/>
  <c r="Q182" i="20"/>
  <c r="P182" i="20"/>
  <c r="O182" i="20"/>
  <c r="N182" i="20"/>
  <c r="M182" i="20"/>
  <c r="L182" i="20"/>
  <c r="F182" i="20"/>
  <c r="E182" i="20"/>
  <c r="D182" i="20"/>
  <c r="K179" i="20"/>
  <c r="J179" i="20"/>
  <c r="I179" i="20"/>
  <c r="H179" i="20"/>
  <c r="G179" i="20" s="1"/>
  <c r="K178" i="20"/>
  <c r="J178" i="20"/>
  <c r="I178" i="20"/>
  <c r="H178" i="20"/>
  <c r="K177" i="20"/>
  <c r="J177" i="20"/>
  <c r="I177" i="20"/>
  <c r="H177" i="20"/>
  <c r="K176" i="20"/>
  <c r="J176" i="20"/>
  <c r="I176" i="20"/>
  <c r="H176" i="20"/>
  <c r="K175" i="20"/>
  <c r="J175" i="20"/>
  <c r="I175" i="20"/>
  <c r="H175" i="20"/>
  <c r="G175" i="20" s="1"/>
  <c r="K174" i="20"/>
  <c r="J174" i="20"/>
  <c r="I174" i="20"/>
  <c r="H174" i="20"/>
  <c r="K173" i="20"/>
  <c r="J173" i="20"/>
  <c r="I173" i="20"/>
  <c r="H173" i="20"/>
  <c r="K172" i="20"/>
  <c r="J172" i="20"/>
  <c r="I172" i="20"/>
  <c r="H172" i="20"/>
  <c r="K171" i="20"/>
  <c r="J171" i="20"/>
  <c r="I171" i="20"/>
  <c r="H171" i="20"/>
  <c r="G171" i="20"/>
  <c r="K170" i="20"/>
  <c r="J170" i="20"/>
  <c r="I170" i="20"/>
  <c r="H170" i="20"/>
  <c r="G170" i="20" s="1"/>
  <c r="K169" i="20"/>
  <c r="J169" i="20"/>
  <c r="I169" i="20"/>
  <c r="H169" i="20"/>
  <c r="K168" i="20"/>
  <c r="J168" i="20"/>
  <c r="I168" i="20"/>
  <c r="H168" i="20"/>
  <c r="G168" i="20" s="1"/>
  <c r="K167" i="20"/>
  <c r="J167" i="20"/>
  <c r="I167" i="20"/>
  <c r="H167" i="20"/>
  <c r="G167" i="20" s="1"/>
  <c r="K166" i="20"/>
  <c r="J166" i="20"/>
  <c r="I166" i="20"/>
  <c r="H166" i="20"/>
  <c r="K165" i="20"/>
  <c r="J165" i="20"/>
  <c r="I165" i="20"/>
  <c r="I182" i="20" s="1"/>
  <c r="H165" i="20"/>
  <c r="AP134" i="20"/>
  <c r="AP133" i="20"/>
  <c r="AM128" i="20"/>
  <c r="AM187" i="20" s="1"/>
  <c r="AL128" i="20"/>
  <c r="AK128" i="20"/>
  <c r="AJ128" i="20"/>
  <c r="AI128" i="20"/>
  <c r="AI187" i="20" s="1"/>
  <c r="AH128" i="20"/>
  <c r="AG128" i="20"/>
  <c r="AF128" i="20"/>
  <c r="AE128" i="20"/>
  <c r="AE187" i="20" s="1"/>
  <c r="AD128" i="20"/>
  <c r="AC128" i="20"/>
  <c r="AB128" i="20"/>
  <c r="AA128" i="20"/>
  <c r="AA187" i="20" s="1"/>
  <c r="Z128" i="20"/>
  <c r="Y128" i="20"/>
  <c r="X128" i="20"/>
  <c r="W128" i="20"/>
  <c r="W187" i="20" s="1"/>
  <c r="V128" i="20"/>
  <c r="U128" i="20"/>
  <c r="T128" i="20"/>
  <c r="S128" i="20"/>
  <c r="S187" i="20" s="1"/>
  <c r="R128" i="20"/>
  <c r="Q128" i="20"/>
  <c r="P128" i="20"/>
  <c r="O128" i="20"/>
  <c r="O187" i="20" s="1"/>
  <c r="N128" i="20"/>
  <c r="M128" i="20"/>
  <c r="L128" i="20"/>
  <c r="F128" i="20"/>
  <c r="F133" i="20" s="1"/>
  <c r="E128" i="20"/>
  <c r="D128" i="20"/>
  <c r="K125" i="20"/>
  <c r="J125" i="20"/>
  <c r="I125" i="20"/>
  <c r="H125" i="20"/>
  <c r="K124" i="20"/>
  <c r="J124" i="20"/>
  <c r="G124" i="20" s="1"/>
  <c r="I124" i="20"/>
  <c r="H124" i="20"/>
  <c r="K123" i="20"/>
  <c r="J123" i="20"/>
  <c r="I123" i="20"/>
  <c r="H123" i="20"/>
  <c r="G123" i="20" s="1"/>
  <c r="K122" i="20"/>
  <c r="J122" i="20"/>
  <c r="I122" i="20"/>
  <c r="H122" i="20"/>
  <c r="K121" i="20"/>
  <c r="J121" i="20"/>
  <c r="I121" i="20"/>
  <c r="H121" i="20"/>
  <c r="K120" i="20"/>
  <c r="J120" i="20"/>
  <c r="I120" i="20"/>
  <c r="H120" i="20"/>
  <c r="K119" i="20"/>
  <c r="G119" i="20" s="1"/>
  <c r="J119" i="20"/>
  <c r="I119" i="20"/>
  <c r="H119" i="20"/>
  <c r="K118" i="20"/>
  <c r="J118" i="20"/>
  <c r="I118" i="20"/>
  <c r="H118" i="20"/>
  <c r="G118" i="20" s="1"/>
  <c r="K117" i="20"/>
  <c r="J117" i="20"/>
  <c r="I117" i="20"/>
  <c r="H117" i="20"/>
  <c r="K116" i="20"/>
  <c r="J116" i="20"/>
  <c r="I116" i="20"/>
  <c r="H116" i="20"/>
  <c r="K115" i="20"/>
  <c r="J115" i="20"/>
  <c r="I115" i="20"/>
  <c r="H115" i="20"/>
  <c r="G115" i="20" s="1"/>
  <c r="K114" i="20"/>
  <c r="J114" i="20"/>
  <c r="I114" i="20"/>
  <c r="H114" i="20"/>
  <c r="K113" i="20"/>
  <c r="J113" i="20"/>
  <c r="I113" i="20"/>
  <c r="G113" i="20" s="1"/>
  <c r="H113" i="20"/>
  <c r="K112" i="20"/>
  <c r="J112" i="20"/>
  <c r="I112" i="20"/>
  <c r="H112" i="20"/>
  <c r="K111" i="20"/>
  <c r="J111" i="20"/>
  <c r="I111" i="20"/>
  <c r="H111" i="20"/>
  <c r="G111" i="20" s="1"/>
  <c r="K110" i="20"/>
  <c r="J110" i="20"/>
  <c r="I110" i="20"/>
  <c r="H110" i="20"/>
  <c r="K109" i="20"/>
  <c r="J109" i="20"/>
  <c r="I109" i="20"/>
  <c r="H109" i="20"/>
  <c r="K108" i="20"/>
  <c r="J108" i="20"/>
  <c r="G108" i="20" s="1"/>
  <c r="I108" i="20"/>
  <c r="H108" i="20"/>
  <c r="K107" i="20"/>
  <c r="J107" i="20"/>
  <c r="J128" i="20" s="1"/>
  <c r="I107" i="20"/>
  <c r="H107" i="20"/>
  <c r="G107" i="20" s="1"/>
  <c r="AP78" i="20"/>
  <c r="AP77" i="20"/>
  <c r="AM70" i="20"/>
  <c r="AL70" i="20"/>
  <c r="AK70" i="20"/>
  <c r="AK133" i="20" s="1"/>
  <c r="AJ70" i="20"/>
  <c r="AI70" i="20"/>
  <c r="AH70" i="20"/>
  <c r="AG70" i="20"/>
  <c r="AG133" i="20" s="1"/>
  <c r="AF70" i="20"/>
  <c r="AE70" i="20"/>
  <c r="AD70" i="20"/>
  <c r="AC70" i="20"/>
  <c r="AC133" i="20" s="1"/>
  <c r="AB70" i="20"/>
  <c r="AA70" i="20"/>
  <c r="Z70" i="20"/>
  <c r="Y70" i="20"/>
  <c r="Y133" i="20" s="1"/>
  <c r="X70" i="20"/>
  <c r="W70" i="20"/>
  <c r="V70" i="20"/>
  <c r="U70" i="20"/>
  <c r="U133" i="20" s="1"/>
  <c r="T70" i="20"/>
  <c r="S70" i="20"/>
  <c r="R70" i="20"/>
  <c r="Q70" i="20"/>
  <c r="Q133" i="20" s="1"/>
  <c r="P70" i="20"/>
  <c r="O70" i="20"/>
  <c r="N70" i="20"/>
  <c r="M70" i="20"/>
  <c r="M133" i="20" s="1"/>
  <c r="L70" i="20"/>
  <c r="F70" i="20"/>
  <c r="D70" i="20"/>
  <c r="K66" i="20"/>
  <c r="G66" i="20" s="1"/>
  <c r="J66" i="20"/>
  <c r="I66" i="20"/>
  <c r="H66" i="20"/>
  <c r="K65" i="20"/>
  <c r="J65" i="20"/>
  <c r="I65" i="20"/>
  <c r="H65" i="20"/>
  <c r="G65" i="20" s="1"/>
  <c r="K64" i="20"/>
  <c r="J64" i="20"/>
  <c r="I64" i="20"/>
  <c r="H64" i="20"/>
  <c r="G64" i="20" s="1"/>
  <c r="K63" i="20"/>
  <c r="J63" i="20"/>
  <c r="I63" i="20"/>
  <c r="I70" i="20" s="1"/>
  <c r="H63" i="20"/>
  <c r="G63" i="20" s="1"/>
  <c r="AP34" i="20"/>
  <c r="AP33" i="20"/>
  <c r="AM26" i="20"/>
  <c r="AM75" i="20" s="1"/>
  <c r="AL26" i="20"/>
  <c r="AL75" i="20" s="1"/>
  <c r="AK26" i="20"/>
  <c r="AJ26" i="20"/>
  <c r="AI26" i="20"/>
  <c r="AI75" i="20" s="1"/>
  <c r="AH26" i="20"/>
  <c r="AH75" i="20" s="1"/>
  <c r="AG26" i="20"/>
  <c r="AF26" i="20"/>
  <c r="AE26" i="20"/>
  <c r="AE75" i="20" s="1"/>
  <c r="AD26" i="20"/>
  <c r="AD75" i="20" s="1"/>
  <c r="AC26" i="20"/>
  <c r="AB26" i="20"/>
  <c r="AA26" i="20"/>
  <c r="AA75" i="20" s="1"/>
  <c r="Z26" i="20"/>
  <c r="Z75" i="20" s="1"/>
  <c r="Y26" i="20"/>
  <c r="X26" i="20"/>
  <c r="W26" i="20"/>
  <c r="W75" i="20" s="1"/>
  <c r="V26" i="20"/>
  <c r="V75" i="20" s="1"/>
  <c r="U26" i="20"/>
  <c r="T26" i="20"/>
  <c r="S26" i="20"/>
  <c r="S75" i="20" s="1"/>
  <c r="R26" i="20"/>
  <c r="R75" i="20" s="1"/>
  <c r="Q26" i="20"/>
  <c r="P26" i="20"/>
  <c r="O26" i="20"/>
  <c r="O75" i="20" s="1"/>
  <c r="N26" i="20"/>
  <c r="N75" i="20" s="1"/>
  <c r="M26" i="20"/>
  <c r="L26" i="20"/>
  <c r="F26" i="20"/>
  <c r="F75" i="20" s="1"/>
  <c r="E26" i="20"/>
  <c r="D26" i="20"/>
  <c r="D75" i="20" s="1"/>
  <c r="K22" i="20"/>
  <c r="J22" i="20"/>
  <c r="I22" i="20"/>
  <c r="H22" i="20"/>
  <c r="K21" i="20"/>
  <c r="G21" i="20" s="1"/>
  <c r="J21" i="20"/>
  <c r="I21" i="20"/>
  <c r="H21" i="20"/>
  <c r="K20" i="20"/>
  <c r="J20" i="20"/>
  <c r="I20" i="20"/>
  <c r="H20" i="20"/>
  <c r="G20" i="20" s="1"/>
  <c r="K19" i="20"/>
  <c r="J19" i="20"/>
  <c r="I19" i="20"/>
  <c r="H19" i="20"/>
  <c r="K18" i="20"/>
  <c r="J18" i="20"/>
  <c r="I18" i="20"/>
  <c r="H18" i="20"/>
  <c r="G18" i="20" s="1"/>
  <c r="K17" i="20"/>
  <c r="J17" i="20"/>
  <c r="I17" i="20"/>
  <c r="H17" i="20"/>
  <c r="G17" i="20" s="1"/>
  <c r="K16" i="20"/>
  <c r="J16" i="20"/>
  <c r="I16" i="20"/>
  <c r="I26" i="20" s="1"/>
  <c r="H16" i="20"/>
  <c r="I41" i="24"/>
  <c r="J39" i="24"/>
  <c r="J22" i="24"/>
  <c r="S8" i="19"/>
  <c r="S7" i="19"/>
  <c r="S10" i="19"/>
  <c r="S11" i="19"/>
  <c r="S12" i="19"/>
  <c r="S13" i="19"/>
  <c r="S14" i="19"/>
  <c r="S15" i="19"/>
  <c r="S16" i="19"/>
  <c r="S17" i="19"/>
  <c r="S18" i="19"/>
  <c r="S19" i="19"/>
  <c r="S20" i="19"/>
  <c r="S21" i="19"/>
  <c r="S22" i="19"/>
  <c r="S23" i="19"/>
  <c r="S24" i="19"/>
  <c r="S25" i="19"/>
  <c r="S26" i="19"/>
  <c r="S27" i="19"/>
  <c r="S28" i="19"/>
  <c r="S29" i="19"/>
  <c r="S30" i="19"/>
  <c r="S31" i="19"/>
  <c r="S32" i="19"/>
  <c r="S33" i="19"/>
  <c r="S34" i="19"/>
  <c r="S35" i="19"/>
  <c r="S36" i="19"/>
  <c r="S38" i="19"/>
  <c r="S39" i="19"/>
  <c r="S40" i="19"/>
  <c r="S41" i="19"/>
  <c r="S42" i="19"/>
  <c r="S43" i="19"/>
  <c r="S44" i="19"/>
  <c r="S45" i="19"/>
  <c r="S46" i="19"/>
  <c r="S47" i="19"/>
  <c r="S48" i="19"/>
  <c r="S49" i="19"/>
  <c r="S50" i="19"/>
  <c r="S51" i="19"/>
  <c r="S52" i="19"/>
  <c r="S53" i="19"/>
  <c r="S54" i="19"/>
  <c r="S6" i="19"/>
  <c r="T75" i="20" l="1"/>
  <c r="T27" i="20"/>
  <c r="AF75" i="20"/>
  <c r="AF76" i="20" s="1"/>
  <c r="AF27" i="20"/>
  <c r="AF35" i="20" s="1"/>
  <c r="AF79" i="20" s="1"/>
  <c r="AF137" i="20" s="1"/>
  <c r="AF191" i="20" s="1"/>
  <c r="J26" i="20"/>
  <c r="G19" i="20"/>
  <c r="G22" i="20"/>
  <c r="M75" i="20"/>
  <c r="Q75" i="20"/>
  <c r="U75" i="20"/>
  <c r="T76" i="20" s="1"/>
  <c r="Y75" i="20"/>
  <c r="AC75" i="20"/>
  <c r="AG75" i="20"/>
  <c r="AK75" i="20"/>
  <c r="AJ76" i="20" s="1"/>
  <c r="J70" i="20"/>
  <c r="N133" i="20"/>
  <c r="R133" i="20"/>
  <c r="V133" i="20"/>
  <c r="Z133" i="20"/>
  <c r="AD133" i="20"/>
  <c r="AH133" i="20"/>
  <c r="AL133" i="20"/>
  <c r="K128" i="20"/>
  <c r="G112" i="20"/>
  <c r="G117" i="20"/>
  <c r="G122" i="20"/>
  <c r="L187" i="20"/>
  <c r="L129" i="20"/>
  <c r="P187" i="20"/>
  <c r="P129" i="20"/>
  <c r="T187" i="20"/>
  <c r="T129" i="20"/>
  <c r="X129" i="20"/>
  <c r="AB187" i="20"/>
  <c r="AB129" i="20"/>
  <c r="AF187" i="20"/>
  <c r="AF129" i="20"/>
  <c r="AJ187" i="20"/>
  <c r="AJ129" i="20"/>
  <c r="J182" i="20"/>
  <c r="G169" i="20"/>
  <c r="G172" i="20"/>
  <c r="G174" i="20"/>
  <c r="L75" i="20"/>
  <c r="L27" i="20"/>
  <c r="AB75" i="20"/>
  <c r="AB27" i="20"/>
  <c r="AB35" i="20" s="1"/>
  <c r="AB79" i="20" s="1"/>
  <c r="AB137" i="20" s="1"/>
  <c r="AB191" i="20" s="1"/>
  <c r="K26" i="20"/>
  <c r="K70" i="20"/>
  <c r="O133" i="20"/>
  <c r="S133" i="20"/>
  <c r="W133" i="20"/>
  <c r="AA133" i="20"/>
  <c r="AE133" i="20"/>
  <c r="AI133" i="20"/>
  <c r="AM133" i="20"/>
  <c r="H128" i="20"/>
  <c r="G110" i="20"/>
  <c r="G116" i="20"/>
  <c r="G121" i="20"/>
  <c r="D133" i="20"/>
  <c r="M187" i="20"/>
  <c r="Q187" i="20"/>
  <c r="U187" i="20"/>
  <c r="Y187" i="20"/>
  <c r="AC187" i="20"/>
  <c r="AG187" i="20"/>
  <c r="AK187" i="20"/>
  <c r="K182" i="20"/>
  <c r="G173" i="20"/>
  <c r="G176" i="20"/>
  <c r="G178" i="20"/>
  <c r="L183" i="20"/>
  <c r="P183" i="20"/>
  <c r="T183" i="20"/>
  <c r="X183" i="20"/>
  <c r="AB183" i="20"/>
  <c r="AF183" i="20"/>
  <c r="AJ183" i="20"/>
  <c r="P75" i="20"/>
  <c r="P76" i="20" s="1"/>
  <c r="P27" i="20"/>
  <c r="X75" i="20"/>
  <c r="X76" i="20" s="1"/>
  <c r="X27" i="20"/>
  <c r="AJ75" i="20"/>
  <c r="AJ27" i="20"/>
  <c r="H26" i="20"/>
  <c r="H75" i="20" s="1"/>
  <c r="H70" i="20"/>
  <c r="L133" i="20"/>
  <c r="L71" i="20"/>
  <c r="P133" i="20"/>
  <c r="P134" i="20" s="1"/>
  <c r="P71" i="20"/>
  <c r="T133" i="20"/>
  <c r="T71" i="20"/>
  <c r="X133" i="20"/>
  <c r="X134" i="20" s="1"/>
  <c r="X71" i="20"/>
  <c r="AB133" i="20"/>
  <c r="AB71" i="20"/>
  <c r="AF133" i="20"/>
  <c r="AF71" i="20"/>
  <c r="AJ133" i="20"/>
  <c r="AJ71" i="20"/>
  <c r="I128" i="20"/>
  <c r="I187" i="20" s="1"/>
  <c r="G109" i="20"/>
  <c r="G128" i="20" s="1"/>
  <c r="G114" i="20"/>
  <c r="G120" i="20"/>
  <c r="G125" i="20"/>
  <c r="N187" i="20"/>
  <c r="R187" i="20"/>
  <c r="V187" i="20"/>
  <c r="Z187" i="20"/>
  <c r="AD187" i="20"/>
  <c r="AH187" i="20"/>
  <c r="AL187" i="20"/>
  <c r="G166" i="20"/>
  <c r="G177" i="20"/>
  <c r="D187" i="20"/>
  <c r="J29" i="24"/>
  <c r="J30" i="24"/>
  <c r="J31" i="24"/>
  <c r="J33" i="24"/>
  <c r="J34" i="24"/>
  <c r="J35" i="24"/>
  <c r="J36" i="24"/>
  <c r="J17" i="24"/>
  <c r="J38" i="24"/>
  <c r="J24" i="24"/>
  <c r="J37" i="24"/>
  <c r="J18" i="24"/>
  <c r="J23" i="24"/>
  <c r="J27" i="24"/>
  <c r="J28" i="24"/>
  <c r="J20" i="24"/>
  <c r="J21" i="24"/>
  <c r="J25" i="24"/>
  <c r="J19" i="24"/>
  <c r="J26" i="24"/>
  <c r="J32" i="24"/>
  <c r="X187" i="20"/>
  <c r="X188" i="20" s="1"/>
  <c r="H182" i="20"/>
  <c r="F187" i="20"/>
  <c r="D78" i="25"/>
  <c r="J75" i="20"/>
  <c r="J31" i="20"/>
  <c r="J133" i="20"/>
  <c r="I75" i="20"/>
  <c r="I31" i="20"/>
  <c r="L76" i="20"/>
  <c r="AB76" i="20"/>
  <c r="J187" i="20"/>
  <c r="AJ188" i="20"/>
  <c r="H133" i="20"/>
  <c r="K133" i="20"/>
  <c r="K75" i="20"/>
  <c r="K31" i="20"/>
  <c r="H187" i="20"/>
  <c r="G70" i="20"/>
  <c r="K187" i="20"/>
  <c r="O31" i="20"/>
  <c r="S31" i="20"/>
  <c r="W31" i="20"/>
  <c r="AA31" i="20"/>
  <c r="AE31" i="20"/>
  <c r="AI31" i="20"/>
  <c r="AM31" i="20"/>
  <c r="G165" i="20"/>
  <c r="F31" i="20"/>
  <c r="N31" i="20"/>
  <c r="R31" i="20"/>
  <c r="V31" i="20"/>
  <c r="Z31" i="20"/>
  <c r="AD31" i="20"/>
  <c r="AH31" i="20"/>
  <c r="AL31" i="20"/>
  <c r="G16" i="20"/>
  <c r="E31" i="20"/>
  <c r="E75" i="20" s="1"/>
  <c r="E133" i="20" s="1"/>
  <c r="E187" i="20" s="1"/>
  <c r="M31" i="20"/>
  <c r="Q31" i="20"/>
  <c r="U31" i="20"/>
  <c r="Y31" i="20"/>
  <c r="AC31" i="20"/>
  <c r="AG31" i="20"/>
  <c r="AK31" i="20"/>
  <c r="AP35" i="20"/>
  <c r="D31" i="20"/>
  <c r="L31" i="20"/>
  <c r="P31" i="20"/>
  <c r="P32" i="20" s="1"/>
  <c r="T31" i="20"/>
  <c r="X31" i="20"/>
  <c r="AB31" i="20"/>
  <c r="AF31" i="20"/>
  <c r="AJ31" i="20"/>
  <c r="R54" i="19"/>
  <c r="R53" i="19"/>
  <c r="R52" i="19"/>
  <c r="Z52" i="19" s="1"/>
  <c r="R51" i="19"/>
  <c r="Z51" i="19" s="1"/>
  <c r="R50" i="19"/>
  <c r="R49" i="19"/>
  <c r="Z49" i="19" s="1"/>
  <c r="R48" i="19"/>
  <c r="R47" i="19"/>
  <c r="R46" i="19"/>
  <c r="Z46" i="19" s="1"/>
  <c r="R45" i="19"/>
  <c r="Z45" i="19" s="1"/>
  <c r="R44" i="19"/>
  <c r="Z44" i="19" s="1"/>
  <c r="R43" i="19"/>
  <c r="R42" i="19"/>
  <c r="R41" i="19"/>
  <c r="Z41" i="19" s="1"/>
  <c r="R40" i="19"/>
  <c r="Z40" i="19" s="1"/>
  <c r="R39" i="19"/>
  <c r="R38" i="19"/>
  <c r="R36" i="19"/>
  <c r="R35" i="19"/>
  <c r="Z35" i="19" s="1"/>
  <c r="R34" i="19"/>
  <c r="R33" i="19"/>
  <c r="R32" i="19"/>
  <c r="R31" i="19"/>
  <c r="R30" i="19"/>
  <c r="R29" i="19"/>
  <c r="R28" i="19"/>
  <c r="Z28" i="19" s="1"/>
  <c r="R27" i="19"/>
  <c r="Z27" i="19" s="1"/>
  <c r="R26" i="19"/>
  <c r="Z26" i="19" s="1"/>
  <c r="R25" i="19"/>
  <c r="R24" i="19"/>
  <c r="R23" i="19"/>
  <c r="Z23" i="19" s="1"/>
  <c r="R22" i="19"/>
  <c r="R21" i="19"/>
  <c r="R20" i="19"/>
  <c r="R19" i="19"/>
  <c r="Z19" i="19" s="1"/>
  <c r="R18" i="19"/>
  <c r="R17" i="19"/>
  <c r="R16" i="19"/>
  <c r="R15" i="19"/>
  <c r="R14" i="19"/>
  <c r="R13" i="19"/>
  <c r="R12" i="19"/>
  <c r="Z12" i="19" s="1"/>
  <c r="R11" i="19"/>
  <c r="Z11" i="19" s="1"/>
  <c r="R10" i="19"/>
  <c r="R7" i="19"/>
  <c r="R8" i="19"/>
  <c r="R6" i="19"/>
  <c r="W11" i="19"/>
  <c r="W23" i="19"/>
  <c r="W27" i="19"/>
  <c r="W45" i="19"/>
  <c r="W46" i="19"/>
  <c r="U6" i="19"/>
  <c r="G26" i="20" l="1"/>
  <c r="H31" i="20"/>
  <c r="AP75" i="20"/>
  <c r="P188" i="20"/>
  <c r="W52" i="19"/>
  <c r="G182" i="20"/>
  <c r="G187" i="20" s="1"/>
  <c r="I133" i="20"/>
  <c r="AJ134" i="20"/>
  <c r="AB134" i="20"/>
  <c r="T134" i="20"/>
  <c r="L134" i="20"/>
  <c r="AF188" i="20"/>
  <c r="AB188" i="20"/>
  <c r="AF32" i="20"/>
  <c r="W40" i="19"/>
  <c r="W19" i="19"/>
  <c r="W51" i="19"/>
  <c r="W35" i="19"/>
  <c r="W12" i="19"/>
  <c r="X32" i="20"/>
  <c r="G133" i="20"/>
  <c r="T188" i="20"/>
  <c r="L188" i="20"/>
  <c r="AP188" i="20" s="1"/>
  <c r="J41" i="24"/>
  <c r="W26" i="19"/>
  <c r="D91" i="25"/>
  <c r="W7" i="19"/>
  <c r="Z7" i="19"/>
  <c r="W21" i="19"/>
  <c r="Z21" i="19"/>
  <c r="W25" i="19"/>
  <c r="Z25" i="19"/>
  <c r="W33" i="19"/>
  <c r="Z33" i="19"/>
  <c r="W24" i="19"/>
  <c r="Z24" i="19"/>
  <c r="W32" i="19"/>
  <c r="Z32" i="19"/>
  <c r="W48" i="19"/>
  <c r="Z48" i="19"/>
  <c r="W6" i="19"/>
  <c r="Z6" i="19"/>
  <c r="W15" i="19"/>
  <c r="Z15" i="19"/>
  <c r="W31" i="19"/>
  <c r="Z31" i="19"/>
  <c r="W39" i="19"/>
  <c r="Z39" i="19"/>
  <c r="W43" i="19"/>
  <c r="Z43" i="19"/>
  <c r="W47" i="19"/>
  <c r="Z47" i="19"/>
  <c r="W49" i="19"/>
  <c r="W41" i="19"/>
  <c r="W28" i="19"/>
  <c r="W17" i="19"/>
  <c r="Z17" i="19"/>
  <c r="W20" i="19"/>
  <c r="Z20" i="19"/>
  <c r="W36" i="19"/>
  <c r="Z36" i="19"/>
  <c r="W10" i="19"/>
  <c r="Z10" i="19"/>
  <c r="W14" i="19"/>
  <c r="Z14" i="19"/>
  <c r="W18" i="19"/>
  <c r="Z18" i="19"/>
  <c r="W22" i="19"/>
  <c r="Z22" i="19"/>
  <c r="W30" i="19"/>
  <c r="Z30" i="19"/>
  <c r="W34" i="19"/>
  <c r="Z34" i="19"/>
  <c r="W38" i="19"/>
  <c r="Z38" i="19"/>
  <c r="W42" i="19"/>
  <c r="Z42" i="19"/>
  <c r="W50" i="19"/>
  <c r="Z50" i="19"/>
  <c r="W54" i="19"/>
  <c r="Z54" i="19"/>
  <c r="W44" i="19"/>
  <c r="W13" i="19"/>
  <c r="Z13" i="19"/>
  <c r="W29" i="19"/>
  <c r="Z29" i="19"/>
  <c r="W53" i="19"/>
  <c r="Z53" i="19"/>
  <c r="W16" i="19"/>
  <c r="Z16" i="19"/>
  <c r="AP135" i="20"/>
  <c r="AP191" i="20"/>
  <c r="AP76" i="20"/>
  <c r="AB32" i="20"/>
  <c r="L32" i="20"/>
  <c r="G75" i="20"/>
  <c r="G31" i="20"/>
  <c r="AJ32" i="20"/>
  <c r="T32" i="20"/>
  <c r="U7" i="19"/>
  <c r="U10" i="19"/>
  <c r="U11" i="19"/>
  <c r="U12" i="19"/>
  <c r="U13" i="19"/>
  <c r="U14" i="19"/>
  <c r="U15" i="19"/>
  <c r="U16" i="19"/>
  <c r="U17" i="19"/>
  <c r="U18" i="19"/>
  <c r="U19" i="19"/>
  <c r="U20" i="19"/>
  <c r="U21" i="19"/>
  <c r="U22" i="19"/>
  <c r="U23" i="19"/>
  <c r="U24" i="19"/>
  <c r="U25" i="19"/>
  <c r="U26" i="19"/>
  <c r="U27" i="19"/>
  <c r="U28" i="19"/>
  <c r="U29" i="19"/>
  <c r="U30" i="19"/>
  <c r="U31" i="19"/>
  <c r="U32" i="19"/>
  <c r="U33" i="19"/>
  <c r="U34" i="19"/>
  <c r="U35" i="19"/>
  <c r="U36" i="19"/>
  <c r="U38" i="19"/>
  <c r="U39" i="19"/>
  <c r="U40" i="19"/>
  <c r="U41" i="19"/>
  <c r="U42" i="19"/>
  <c r="U43" i="19"/>
  <c r="U44" i="19"/>
  <c r="U45" i="19"/>
  <c r="U46" i="19"/>
  <c r="U47" i="19"/>
  <c r="U48" i="19"/>
  <c r="U49" i="19"/>
  <c r="U50" i="19"/>
  <c r="U51" i="19"/>
  <c r="U52" i="19"/>
  <c r="U53" i="19"/>
  <c r="U54" i="19"/>
  <c r="O55" i="19"/>
  <c r="P55" i="19"/>
  <c r="Q55" i="19"/>
  <c r="H55" i="19"/>
  <c r="L32" i="15"/>
  <c r="K32" i="15"/>
  <c r="J32" i="15"/>
  <c r="I32" i="15"/>
  <c r="L31" i="15"/>
  <c r="K31" i="15"/>
  <c r="J31" i="15"/>
  <c r="I31" i="15"/>
  <c r="L30" i="15"/>
  <c r="K30" i="15"/>
  <c r="J30" i="15"/>
  <c r="I30" i="15"/>
  <c r="L29" i="15"/>
  <c r="K29" i="15"/>
  <c r="J29" i="15"/>
  <c r="I29" i="15"/>
  <c r="L28" i="15"/>
  <c r="K28" i="15"/>
  <c r="J28" i="15"/>
  <c r="H28" i="15" s="1"/>
  <c r="I28" i="15"/>
  <c r="L27" i="15"/>
  <c r="K27" i="15"/>
  <c r="J27" i="15"/>
  <c r="I27" i="15"/>
  <c r="L26" i="15"/>
  <c r="K26" i="15"/>
  <c r="J26" i="15"/>
  <c r="I26" i="15"/>
  <c r="L25" i="15"/>
  <c r="K25" i="15"/>
  <c r="J25" i="15"/>
  <c r="I25" i="15"/>
  <c r="L24" i="15"/>
  <c r="K24" i="15"/>
  <c r="J24" i="15"/>
  <c r="I24" i="15"/>
  <c r="L23" i="15"/>
  <c r="K23" i="15"/>
  <c r="J23" i="15"/>
  <c r="I23" i="15"/>
  <c r="L22" i="15"/>
  <c r="K22" i="15"/>
  <c r="J22" i="15"/>
  <c r="I22" i="15"/>
  <c r="L21" i="15"/>
  <c r="K21" i="15"/>
  <c r="J21" i="15"/>
  <c r="I21" i="15"/>
  <c r="L20" i="15"/>
  <c r="K20" i="15"/>
  <c r="J20" i="15"/>
  <c r="I20" i="15"/>
  <c r="L19" i="15"/>
  <c r="K19" i="15"/>
  <c r="J19" i="15"/>
  <c r="I19" i="15"/>
  <c r="L18" i="15"/>
  <c r="K18" i="15"/>
  <c r="J18" i="15"/>
  <c r="I18" i="15"/>
  <c r="AP132" i="20" l="1"/>
  <c r="H18" i="15"/>
  <c r="H25" i="15"/>
  <c r="H26" i="15"/>
  <c r="D101" i="25"/>
  <c r="AP32" i="20"/>
  <c r="H22" i="15"/>
  <c r="H20" i="15"/>
  <c r="H30" i="15"/>
  <c r="U55" i="19"/>
  <c r="H23" i="15"/>
  <c r="H31" i="15"/>
  <c r="H19" i="15"/>
  <c r="H21" i="15"/>
  <c r="H24" i="15"/>
  <c r="H27" i="15"/>
  <c r="H29" i="15"/>
  <c r="H32" i="15"/>
  <c r="M55" i="19" l="1"/>
  <c r="N55" i="19"/>
  <c r="R55" i="19" s="1"/>
  <c r="G34" i="15"/>
  <c r="H34" i="15" l="1"/>
</calcChain>
</file>

<file path=xl/sharedStrings.xml><?xml version="1.0" encoding="utf-8"?>
<sst xmlns="http://schemas.openxmlformats.org/spreadsheetml/2006/main" count="1540" uniqueCount="355">
  <si>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</si>
  <si>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</si>
  <si>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</si>
  <si>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</si>
  <si>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</si>
  <si>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</si>
  <si>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</si>
  <si>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</si>
  <si>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</si>
  <si>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</si>
  <si>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</si>
  <si>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</si>
  <si>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</si>
  <si>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</si>
  <si>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</si>
  <si>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</si>
  <si>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</si>
  <si>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</si>
  <si>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</si>
  <si>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</si>
  <si>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</si>
  <si>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</si>
  <si>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</si>
  <si>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</si>
  <si>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</si>
  <si>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</si>
  <si>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</si>
  <si>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</si>
  <si>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</si>
  <si>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</si>
  <si>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</si>
  <si>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</si>
  <si>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</si>
  <si>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</si>
  <si>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</si>
  <si>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</si>
  <si>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</si>
  <si>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</si>
  <si>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</si>
  <si>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</si>
  <si>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</si>
  <si>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</si>
  <si>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</si>
  <si>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</si>
  <si>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</si>
  <si>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</si>
  <si>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</si>
  <si>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</si>
  <si>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</si>
  <si>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</si>
  <si>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</si>
  <si>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</si>
  <si>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</si>
  <si>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</si>
  <si>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P / S</t>
  </si>
  <si>
    <t>UWAGI:</t>
  </si>
  <si>
    <t>w BYDGOSZCZY</t>
  </si>
  <si>
    <t>P/S</t>
  </si>
  <si>
    <t xml:space="preserve"> - egzamin</t>
  </si>
  <si>
    <t>pkt. ECTS</t>
  </si>
  <si>
    <t>SUMA</t>
  </si>
  <si>
    <t>FORMA STUDIÓW:</t>
  </si>
  <si>
    <t>POZIOM STUDIÓW:</t>
  </si>
  <si>
    <t>11.</t>
  </si>
  <si>
    <t>12.</t>
  </si>
  <si>
    <t>13.</t>
  </si>
  <si>
    <t>14.</t>
  </si>
  <si>
    <t>15.</t>
  </si>
  <si>
    <t>16.</t>
  </si>
  <si>
    <t>Wychowanie fizyczne</t>
  </si>
  <si>
    <t>Bezpieczeństwo pracy i ergonomia</t>
  </si>
  <si>
    <t>Ochrona własności intelektualnych</t>
  </si>
  <si>
    <t>Fizyka</t>
  </si>
  <si>
    <t>19.</t>
  </si>
  <si>
    <t xml:space="preserve">Matematyka </t>
  </si>
  <si>
    <t>21.</t>
  </si>
  <si>
    <t>STUDIA STACJONARNE</t>
  </si>
  <si>
    <t xml:space="preserve">IM. J. i  J. ŚNIADECKICH </t>
  </si>
  <si>
    <t>1. Studentów obowiązuje na I roku udział we wszystkich zajęciach, na latach wyższych udział we wszystkich ćwiczeniach audytoryjnych, laboratoryjnych, projektowych i seminarium.</t>
  </si>
  <si>
    <t>STUDIA PIERWSZEGO STOPNIA (3,5-LETNIE INŻYNIERSKIE)</t>
  </si>
  <si>
    <t>PROFIL:</t>
  </si>
  <si>
    <t>OGÓLNOAKADEMICKI</t>
  </si>
  <si>
    <t>Przygotowanie i złożenie pracy dyplomowej oraz przygotowanie do egzaminu dyplomowego</t>
  </si>
  <si>
    <t>Podstawy przedsiębiorczości</t>
  </si>
  <si>
    <t>5. Studentów obowiązuje napisanie i obrona pracy dyplomowej (15 punktów ECTS).</t>
  </si>
  <si>
    <t>Liczba godzin tygodniowo  - 15 tygodni</t>
  </si>
  <si>
    <t>Geometria wykreślna i grafika inżynierska</t>
  </si>
  <si>
    <t>18.</t>
  </si>
  <si>
    <t>GEODEZJA i KARTOGRAFIA</t>
  </si>
  <si>
    <t>Prawo geodezyjne</t>
  </si>
  <si>
    <t>Elementy gleboznawstwa, rolnictwa i leśnictwa</t>
  </si>
  <si>
    <t>Planowanie przestrzenne i projektowanie urbanistyczne</t>
  </si>
  <si>
    <t>Podstawy sozologii</t>
  </si>
  <si>
    <t>Gospodarka nieruchomościami</t>
  </si>
  <si>
    <t>Podstawy geodezji</t>
  </si>
  <si>
    <t>Wielkoskalowe opracowania kartograficzne</t>
  </si>
  <si>
    <t>Elektroniczna technika pomiarowa</t>
  </si>
  <si>
    <t>Rachunek wyrównawczy</t>
  </si>
  <si>
    <t>Geodezja satelitarna</t>
  </si>
  <si>
    <t>Ewidencja gruntów i budynków</t>
  </si>
  <si>
    <t>Ćwiczenia terenowe z geodezji satelitarnej</t>
  </si>
  <si>
    <t>Kartografia</t>
  </si>
  <si>
    <t>Fotogrametria</t>
  </si>
  <si>
    <t>Geodezja wyższa i astronomia geodezyjna</t>
  </si>
  <si>
    <t>Geodezja inżynieryjna</t>
  </si>
  <si>
    <t>Georeferencyjne bazy danych</t>
  </si>
  <si>
    <t>Ćwiczenia terenowe z geodezji wyższej</t>
  </si>
  <si>
    <t>Ćwiczenia terenowe z geodezji inżynieryjnej</t>
  </si>
  <si>
    <t>Teledetekcja</t>
  </si>
  <si>
    <t>Projektowanie infrastruktur informacji przestrzennej</t>
  </si>
  <si>
    <t>17.</t>
  </si>
  <si>
    <t>Geodezyja rolna</t>
  </si>
  <si>
    <t>Podstawy budownictwa</t>
  </si>
  <si>
    <t>BIM</t>
  </si>
  <si>
    <r>
      <t xml:space="preserve">Przedmioty humanistyczne:                                                              </t>
    </r>
    <r>
      <rPr>
        <i/>
        <sz val="12"/>
        <rFont val="Calibri"/>
        <family val="2"/>
        <charset val="238"/>
      </rPr>
      <t xml:space="preserve">            1.</t>
    </r>
    <r>
      <rPr>
        <i/>
        <vertAlign val="superscript"/>
        <sz val="12"/>
        <rFont val="Calibri"/>
        <family val="2"/>
        <charset val="238"/>
      </rPr>
      <t xml:space="preserve"> </t>
    </r>
    <r>
      <rPr>
        <i/>
        <sz val="12"/>
        <rFont val="Calibri"/>
        <family val="2"/>
        <charset val="238"/>
      </rPr>
      <t>Sem. II - Podstawy ekonomii;                                                        2. Sem. VII - Psychospołeczne podstawy sukcesu zawodowego</t>
    </r>
  </si>
  <si>
    <t>Nazwa przedmiotu</t>
  </si>
  <si>
    <t>RAZEM</t>
  </si>
  <si>
    <r>
      <t xml:space="preserve">sem. </t>
    </r>
    <r>
      <rPr>
        <b/>
        <sz val="10"/>
        <rFont val="Calibri"/>
        <family val="2"/>
        <charset val="238"/>
      </rPr>
      <t>I</t>
    </r>
  </si>
  <si>
    <r>
      <t>sem.</t>
    </r>
    <r>
      <rPr>
        <b/>
        <sz val="10"/>
        <rFont val="Calibri"/>
        <family val="2"/>
        <charset val="238"/>
      </rPr>
      <t xml:space="preserve"> II</t>
    </r>
  </si>
  <si>
    <r>
      <t>sem.</t>
    </r>
    <r>
      <rPr>
        <b/>
        <sz val="10"/>
        <rFont val="Calibri"/>
        <family val="2"/>
        <charset val="238"/>
      </rPr>
      <t xml:space="preserve"> III</t>
    </r>
  </si>
  <si>
    <r>
      <t xml:space="preserve">sem. </t>
    </r>
    <r>
      <rPr>
        <b/>
        <sz val="10"/>
        <rFont val="Calibri"/>
        <family val="2"/>
        <charset val="238"/>
      </rPr>
      <t>IV</t>
    </r>
  </si>
  <si>
    <r>
      <t xml:space="preserve">sem. </t>
    </r>
    <r>
      <rPr>
        <b/>
        <sz val="10"/>
        <rFont val="Calibri"/>
        <family val="2"/>
        <charset val="238"/>
      </rPr>
      <t>V</t>
    </r>
  </si>
  <si>
    <r>
      <t xml:space="preserve">sem. </t>
    </r>
    <r>
      <rPr>
        <b/>
        <sz val="10"/>
        <rFont val="Calibri"/>
        <family val="2"/>
        <charset val="238"/>
      </rPr>
      <t>VI</t>
    </r>
  </si>
  <si>
    <r>
      <t xml:space="preserve">sem. </t>
    </r>
    <r>
      <rPr>
        <b/>
        <sz val="10"/>
        <rFont val="Calibri"/>
        <family val="2"/>
        <charset val="238"/>
      </rPr>
      <t>VII</t>
    </r>
  </si>
  <si>
    <r>
      <t xml:space="preserve">Język obcy </t>
    </r>
    <r>
      <rPr>
        <vertAlign val="superscript"/>
        <sz val="12"/>
        <rFont val="Calibri"/>
        <family val="2"/>
        <charset val="238"/>
      </rPr>
      <t>3)</t>
    </r>
  </si>
  <si>
    <t>WYDZIAŁ BUDOWNICTWA,  ARCHITEKTURY                                                                           I INŻYNIERII ŚRODOWISKA</t>
  </si>
  <si>
    <t>Geodezyjne pomiary szczegółowe</t>
  </si>
  <si>
    <t>Ćwiczenia terenowe z geodezyjnych pomiarów szczegółowych</t>
  </si>
  <si>
    <t>Ćwiczenia terenowe z podstaw geodezji</t>
  </si>
  <si>
    <t>Systemy informacji przestrzennej</t>
  </si>
  <si>
    <t>Podstawowe metody analiz przestrzennych</t>
  </si>
  <si>
    <t xml:space="preserve">Technologie informacyjne </t>
  </si>
  <si>
    <t>Podstawy informatyki w geodezji</t>
  </si>
  <si>
    <t>5 (2/3)</t>
  </si>
  <si>
    <t>6 (3/3)</t>
  </si>
  <si>
    <t>10 (5/5)</t>
  </si>
  <si>
    <t>5 (1/1/1/2)</t>
  </si>
  <si>
    <t>Podstawy szacowania nieruchomości</t>
  </si>
  <si>
    <t>Podstawy zagospodarowania terenów wiejskich</t>
  </si>
  <si>
    <t>0 (0/0)</t>
  </si>
  <si>
    <t>Seminarium dyplomowe</t>
  </si>
  <si>
    <t>7 (3/4)</t>
  </si>
  <si>
    <t>20.</t>
  </si>
  <si>
    <t>PRZEDMIOTY  OBIERALNE</t>
  </si>
  <si>
    <t>D.</t>
  </si>
  <si>
    <t>Lp.</t>
  </si>
  <si>
    <t xml:space="preserve">4. </t>
  </si>
  <si>
    <t>ARKUSZ 4</t>
  </si>
  <si>
    <t>Praktyka zawodowa</t>
  </si>
  <si>
    <t>Praktyka przeddyplomowa</t>
  </si>
  <si>
    <t>7 (4/3)</t>
  </si>
  <si>
    <t>5 (3/2)</t>
  </si>
  <si>
    <t>Geoinformacja</t>
  </si>
  <si>
    <t>Gospodarka przestrzenna</t>
  </si>
  <si>
    <t xml:space="preserve">Infrastruktura informacji przestrzennej </t>
  </si>
  <si>
    <t>Ekonomiczne podstawy wyceny nieruchomości</t>
  </si>
  <si>
    <t>Geodezyjne pomiary obszarów wiejskich</t>
  </si>
  <si>
    <t xml:space="preserve">Podstawy kartografii matematycznej i geowizualizacji </t>
  </si>
  <si>
    <t>Fotogrametria w zastosowaniach inżynierskich</t>
  </si>
  <si>
    <t>Bazy danych obiektów topograficznych</t>
  </si>
  <si>
    <t>Podstawy teledetekcji satelitarnej</t>
  </si>
  <si>
    <t>Modelowanie i analizy przestrzenne w GIS</t>
  </si>
  <si>
    <t>Podstawy gleboznawstwa i gospodarki gruntami</t>
  </si>
  <si>
    <t>Podstawy ruralistyki</t>
  </si>
  <si>
    <t xml:space="preserve">Podstawy zagospodarowania przestrzennego miasta </t>
  </si>
  <si>
    <t>PODSUMOWANIE  ARKUSZA  1+2+3+4</t>
  </si>
  <si>
    <r>
      <t xml:space="preserve">3. </t>
    </r>
    <r>
      <rPr>
        <sz val="11"/>
        <rFont val="Calibri"/>
        <family val="2"/>
        <charset val="238"/>
      </rPr>
      <t>Język obcy kontynuowany do wyboru</t>
    </r>
  </si>
  <si>
    <t>D1</t>
  </si>
  <si>
    <t>D2</t>
  </si>
  <si>
    <t>D3</t>
  </si>
  <si>
    <t>D4</t>
  </si>
  <si>
    <t>D5</t>
  </si>
  <si>
    <t>D7</t>
  </si>
  <si>
    <t>D8</t>
  </si>
  <si>
    <t>D9</t>
  </si>
  <si>
    <t>D11</t>
  </si>
  <si>
    <t>D12</t>
  </si>
  <si>
    <t>D15</t>
  </si>
  <si>
    <t>D6</t>
  </si>
  <si>
    <t>D10</t>
  </si>
  <si>
    <t>D13</t>
  </si>
  <si>
    <t>D14</t>
  </si>
  <si>
    <t>3 (1/2)</t>
  </si>
  <si>
    <t>Bazy danych</t>
  </si>
  <si>
    <t>Relacyjne i obiektowe bazy danych</t>
  </si>
  <si>
    <t>8 (4/4)</t>
  </si>
  <si>
    <t>4 (2/2)</t>
  </si>
  <si>
    <t>Wprowadzenie  do budownictwa</t>
  </si>
  <si>
    <t>ECTS</t>
  </si>
  <si>
    <t xml:space="preserve"> </t>
  </si>
  <si>
    <t>……………………….</t>
  </si>
  <si>
    <t>pieczątka uczelni</t>
  </si>
  <si>
    <r>
      <t>Przedmioty humanistyczne</t>
    </r>
    <r>
      <rPr>
        <vertAlign val="superscript"/>
        <sz val="12"/>
        <rFont val="Calibri"/>
        <family val="2"/>
        <charset val="238"/>
      </rPr>
      <t>4)</t>
    </r>
  </si>
  <si>
    <t>2 (1/1)</t>
  </si>
  <si>
    <t xml:space="preserve">Informacje ogólne o programie studiów </t>
  </si>
  <si>
    <t>Geodezja i kartografia</t>
  </si>
  <si>
    <t>PROFIL OGÓLNOAKADEMICKI</t>
  </si>
  <si>
    <t>STUDIA PIERWSZEGO STOPNIA (3,5-letnie, inżynierskie)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</si>
  <si>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</si>
  <si>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</si>
  <si>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</si>
  <si>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</si>
  <si>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</si>
  <si>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</si>
  <si>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</si>
  <si>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-</t>
  </si>
  <si>
    <r>
      <t xml:space="preserve">4. </t>
    </r>
    <r>
      <rPr>
        <b/>
        <sz val="11"/>
        <rFont val="Calibri"/>
        <family val="2"/>
        <charset val="238"/>
      </rPr>
      <t>Przedmioty humanistyczne  -  na II sem. do wyboru</t>
    </r>
    <r>
      <rPr>
        <sz val="11"/>
        <rFont val="Calibri"/>
        <family val="2"/>
        <charset val="238"/>
      </rPr>
      <t>: 1. Historia architektury i urbanistyki, 2. Historia sztuki, 3. Współczesne stosunki międzynarodowe, 4. Człowiek a środowisko, 5. Podstawy ekonomii,</t>
    </r>
  </si>
  <si>
    <t>Zajęcia</t>
  </si>
  <si>
    <t>Kosult.</t>
  </si>
  <si>
    <t>Przyg.</t>
  </si>
  <si>
    <t>Liter.</t>
  </si>
  <si>
    <t>Inne</t>
  </si>
  <si>
    <t>Suma</t>
  </si>
  <si>
    <t>Podstawy ekonomii</t>
  </si>
  <si>
    <t>Psychospołeczne aspekty sukcesu zawodowego</t>
  </si>
  <si>
    <t>z 6 na 5</t>
  </si>
  <si>
    <t>z 3 na 4</t>
  </si>
  <si>
    <t>Pozycja A</t>
  </si>
  <si>
    <t xml:space="preserve">Język obcy </t>
  </si>
  <si>
    <t>Pozycja B</t>
  </si>
  <si>
    <t>Pozycja C</t>
  </si>
  <si>
    <t>Pozycja D</t>
  </si>
  <si>
    <t>Foreign language</t>
  </si>
  <si>
    <t>Physical education</t>
  </si>
  <si>
    <t>Work safety and ergonomics</t>
  </si>
  <si>
    <t>Protection of intellectual property</t>
  </si>
  <si>
    <t>Descriptive geometry and engineering graphics</t>
  </si>
  <si>
    <t>Satellite geodesy</t>
  </si>
  <si>
    <t>Field exercises in satellite geodesy</t>
  </si>
  <si>
    <t>Basics of computer science in geodesy</t>
  </si>
  <si>
    <t>Higher geodesy and geodetic astronomy</t>
  </si>
  <si>
    <t>Geodetic law</t>
  </si>
  <si>
    <t>Diploma seminar</t>
  </si>
  <si>
    <t>Professional practice</t>
  </si>
  <si>
    <t>Spatial planning and urban design</t>
  </si>
  <si>
    <t>Real estate management</t>
  </si>
  <si>
    <t>Cartography</t>
  </si>
  <si>
    <t>Photogrammetry</t>
  </si>
  <si>
    <t>Spatial information systems</t>
  </si>
  <si>
    <t>Geo-referenced databases</t>
  </si>
  <si>
    <t>Remote sensing</t>
  </si>
  <si>
    <t>Basic methods of spatial analysis</t>
  </si>
  <si>
    <t>Basics of soil science and land management</t>
  </si>
  <si>
    <t>Relational and object-oriented databases</t>
  </si>
  <si>
    <t>Introduction to construction</t>
  </si>
  <si>
    <t>Spatial economy</t>
  </si>
  <si>
    <t>Basics of mathematical cartography and geovisualization</t>
  </si>
  <si>
    <t>Photogrammetry in engineering applications</t>
  </si>
  <si>
    <t>Geoinformation</t>
  </si>
  <si>
    <t>Databases of topographic objects</t>
  </si>
  <si>
    <t>Basics of satellite remote sensing</t>
  </si>
  <si>
    <t>Modeling and spatial analysis in GIS</t>
  </si>
  <si>
    <t>Basics of ruralistics</t>
  </si>
  <si>
    <t>Physics</t>
  </si>
  <si>
    <t xml:space="preserve">Mathematics
mathematics
</t>
  </si>
  <si>
    <t>1. History of architecture and urban planning</t>
  </si>
  <si>
    <t>3. Contemporary international relations</t>
  </si>
  <si>
    <t>4. Man and the environment</t>
  </si>
  <si>
    <t>5. Basics of economics</t>
  </si>
  <si>
    <t>Psychosocial aspects of professional success</t>
  </si>
  <si>
    <t>Przedmioty humanistyczne*</t>
  </si>
  <si>
    <t>* Humanities</t>
  </si>
  <si>
    <t>1. Historia architektury i urbanistyki</t>
  </si>
  <si>
    <t xml:space="preserve">* Przedmioty humanistyczne  </t>
  </si>
  <si>
    <t xml:space="preserve">- na II sem. do wyboru: </t>
  </si>
  <si>
    <t xml:space="preserve">- on the II semester to choose from: </t>
  </si>
  <si>
    <t>2. Historia sztuki</t>
  </si>
  <si>
    <t>3. Współczesne stosunki międzynarodowe</t>
  </si>
  <si>
    <t>4. Człowiek a środowisko</t>
  </si>
  <si>
    <t>5. Podstawy ekonomii</t>
  </si>
  <si>
    <t>WYKAZ PRZEDMIOTÓW DO WYBORU</t>
  </si>
  <si>
    <t>Information technologies</t>
  </si>
  <si>
    <t>Humanities subjects*</t>
  </si>
  <si>
    <t>Basics of Enterprise</t>
  </si>
  <si>
    <t>Basics of Environmental Science</t>
  </si>
  <si>
    <t>Fundamentals of Surveying</t>
  </si>
  <si>
    <t>Field Exercises in Surveying</t>
  </si>
  <si>
    <t>Adjustment Calculus</t>
  </si>
  <si>
    <t>Detailed surveying</t>
  </si>
  <si>
    <t>Land and Building Registry</t>
  </si>
  <si>
    <t>Field exercises in detailed surveying</t>
  </si>
  <si>
    <t>Electronic measurement technique</t>
  </si>
  <si>
    <t>Engineering Surveys</t>
  </si>
  <si>
    <t>Field exercises in higher geodesy</t>
  </si>
  <si>
    <t>Field exercises in engineering surveys</t>
  </si>
  <si>
    <t>Preparation of Engineer's Thesis</t>
  </si>
  <si>
    <t>Undergraduate practice</t>
  </si>
  <si>
    <t>Elements of soil science, agriculture and forestry</t>
  </si>
  <si>
    <t>Databases</t>
  </si>
  <si>
    <t>Fundamentals of Building</t>
  </si>
  <si>
    <t>Basics of spatial development for the city</t>
  </si>
  <si>
    <t>Designing of spatial information infrastructures</t>
  </si>
  <si>
    <t>Infrastructure for spatial information</t>
  </si>
  <si>
    <t>Basics of rural areas development</t>
  </si>
  <si>
    <t>Agricultural Surveying</t>
  </si>
  <si>
    <t>Surveys of rural areas</t>
  </si>
  <si>
    <t>Basics of real estate valuation</t>
  </si>
  <si>
    <t>Economic basis of property valuation</t>
  </si>
  <si>
    <t>2. History of art</t>
  </si>
  <si>
    <t>Large-scale cartographic documents</t>
  </si>
  <si>
    <t>liczba godzin w semestrze</t>
  </si>
  <si>
    <t>NAZWA PRZEDMIOTU / ZAJĘĆ</t>
  </si>
  <si>
    <t>Geodezja rolna</t>
  </si>
  <si>
    <t>14 (7/7)</t>
  </si>
  <si>
    <t>PLAN  STUDIÓW (przedmioty związane z badaniami)</t>
  </si>
  <si>
    <t>ZATWIERDZAM</t>
  </si>
  <si>
    <t>PROREKTOR</t>
  </si>
  <si>
    <t>ds. Dydaktycznych  i  Studenckich</t>
  </si>
  <si>
    <t>Bydgoszcz dn. ……………………..</t>
  </si>
  <si>
    <t>C1</t>
  </si>
  <si>
    <t>C3</t>
  </si>
  <si>
    <t>C4</t>
  </si>
  <si>
    <t>C5</t>
  </si>
  <si>
    <t>C6</t>
  </si>
  <si>
    <t>C8</t>
  </si>
  <si>
    <t>C9</t>
  </si>
  <si>
    <t>C12</t>
  </si>
  <si>
    <t>C13</t>
  </si>
  <si>
    <t>C14</t>
  </si>
  <si>
    <t>C16</t>
  </si>
  <si>
    <t>C17</t>
  </si>
  <si>
    <t>POLITECHNIKA BYDGOSKA</t>
  </si>
  <si>
    <r>
      <t xml:space="preserve">Obowiązuje od roku akademickiego: </t>
    </r>
    <r>
      <rPr>
        <b/>
        <sz val="12"/>
        <rFont val="Calibri"/>
        <family val="2"/>
        <charset val="238"/>
      </rPr>
      <t>2022/2023</t>
    </r>
  </si>
  <si>
    <t xml:space="preserve">HARMONOGRAM REALIZACJI PROGRAMU STUDIÓW </t>
  </si>
  <si>
    <t>Wydział: Budownictwa, Architektury i Inżynierii Środowiska</t>
  </si>
  <si>
    <t>Kierunek: Geodezja i kartografia</t>
  </si>
  <si>
    <t>Specjalność:</t>
  </si>
  <si>
    <t>Profil: ogólnoakademicki</t>
  </si>
  <si>
    <t>Poziom studiów: pierwszy</t>
  </si>
  <si>
    <t>Obowiązuje od semestru zimowego roku akademickiego: 2022/2023</t>
  </si>
  <si>
    <t>SEMESTR I / ROK I</t>
  </si>
  <si>
    <t>w</t>
  </si>
  <si>
    <t>ćw aud.</t>
  </si>
  <si>
    <t xml:space="preserve">lab. </t>
  </si>
  <si>
    <t>proj./ sem.</t>
  </si>
  <si>
    <t>Język obcy</t>
  </si>
  <si>
    <t>suma</t>
  </si>
  <si>
    <t>SEMESTR II / ROK I</t>
  </si>
  <si>
    <t>SEMESTR III / ROK II</t>
  </si>
  <si>
    <t>SEMESTR IV / ROK II</t>
  </si>
  <si>
    <t>SEMESTR V / ROK III</t>
  </si>
  <si>
    <t>SEMESTR VI / ROK III</t>
  </si>
  <si>
    <t>Przedmioty humanistyczne: Podstawy ekonomii</t>
  </si>
  <si>
    <t>SEMESTR VII / ROK IV</t>
  </si>
  <si>
    <t>Przedmioty humanistyczne: Psychospołeczne aspekty sukcesu zawodowego</t>
  </si>
  <si>
    <t>Forma studiów: stacjonarne</t>
  </si>
  <si>
    <t>PLAN  STUDIÓW  NR  III</t>
  </si>
  <si>
    <t>6 (2/4)</t>
  </si>
  <si>
    <r>
      <t xml:space="preserve">                                                             -  </t>
    </r>
    <r>
      <rPr>
        <b/>
        <sz val="11"/>
        <rFont val="Calibri"/>
        <family val="2"/>
        <charset val="238"/>
      </rPr>
      <t xml:space="preserve">na VII sem. </t>
    </r>
    <r>
      <rPr>
        <sz val="11"/>
        <rFont val="Calibri"/>
        <family val="2"/>
        <charset val="238"/>
      </rPr>
      <t xml:space="preserve">-  </t>
    </r>
    <r>
      <rPr>
        <b/>
        <sz val="11"/>
        <rFont val="Calibri"/>
        <family val="2"/>
        <charset val="238"/>
      </rPr>
      <t>Psychospołeczne aspekty sukcesu zawodowego</t>
    </r>
    <r>
      <rPr>
        <sz val="11"/>
        <rFont val="Calibri"/>
        <family val="2"/>
        <charset val="238"/>
      </rPr>
      <t>.</t>
    </r>
  </si>
  <si>
    <t>- na VII sem.</t>
  </si>
  <si>
    <t xml:space="preserve">- on the VII semester </t>
  </si>
  <si>
    <r>
      <t xml:space="preserve">2. Studentów obowiązuje odbycie: 1. 2-tygodniowej </t>
    </r>
    <r>
      <rPr>
        <b/>
        <sz val="11"/>
        <rFont val="Calibri"/>
        <family val="2"/>
        <charset val="238"/>
      </rPr>
      <t>praktyki zawodowej</t>
    </r>
    <r>
      <rPr>
        <sz val="11"/>
        <rFont val="Calibri"/>
        <family val="2"/>
        <charset val="238"/>
      </rPr>
      <t xml:space="preserve"> po II roku studiów (3 punkty ECTS) oraz 2. 2-tygodniowej </t>
    </r>
    <r>
      <rPr>
        <b/>
        <sz val="11"/>
        <rFont val="Calibri"/>
        <family val="2"/>
        <charset val="238"/>
      </rPr>
      <t xml:space="preserve">praktyki przeddyplomowej </t>
    </r>
    <r>
      <rPr>
        <sz val="11"/>
        <rFont val="Calibri"/>
        <family val="2"/>
        <charset val="238"/>
      </rPr>
      <t xml:space="preserve">po III roku studiów (3 punkty ECTS), zaliczenie na ocenę. </t>
    </r>
  </si>
  <si>
    <t>Plan studiów nr III</t>
  </si>
  <si>
    <t>2022-2023</t>
  </si>
  <si>
    <r>
      <t xml:space="preserve">BIM                                                                                   </t>
    </r>
    <r>
      <rPr>
        <sz val="12"/>
        <color rgb="FFFF0000"/>
        <rFont val="Calibri"/>
        <family val="2"/>
        <charset val="238"/>
        <scheme val="minor"/>
      </rPr>
      <t xml:space="preserve">  KKB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</si>
</sst>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.0"/>
  </numFmts>
  <fonts count="48" x14ac:knownFonts="1">
    <font>
      <sz val="10"/>
      <name val="Arial CE"/>
      <charset val="238"/>
    </font>
    <font>
      <vertAlign val="superscript"/>
      <sz val="12"/>
      <name val="Calibri"/>
      <family val="2"/>
      <charset val="238"/>
    </font>
    <font>
      <b/>
      <sz val="12"/>
      <name val="Calibri"/>
      <family val="2"/>
      <charset val="238"/>
    </font>
    <font>
      <i/>
      <sz val="12"/>
      <name val="Calibri"/>
      <family val="2"/>
      <charset val="238"/>
    </font>
    <font>
      <i/>
      <vertAlign val="superscript"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30"/>
      <name val="Calibri"/>
      <family val="2"/>
      <charset val="238"/>
      <scheme val="minor"/>
    </font>
    <font>
      <b/>
      <sz val="30"/>
      <color indexed="10"/>
      <name val="Calibri"/>
      <family val="2"/>
      <charset val="238"/>
      <scheme val="minor"/>
    </font>
    <font>
      <sz val="3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indexed="17"/>
      <name val="Calibri"/>
      <family val="2"/>
      <charset val="238"/>
      <scheme val="minor"/>
    </font>
    <font>
      <b/>
      <sz val="12"/>
      <color indexed="50"/>
      <name val="Calibri"/>
      <family val="2"/>
      <charset val="238"/>
      <scheme val="minor"/>
    </font>
    <font>
      <b/>
      <sz val="12"/>
      <color indexed="17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mbria"/>
      <family val="1"/>
      <charset val="238"/>
    </font>
    <font>
      <i/>
      <sz val="12"/>
      <name val="Cambria"/>
      <family val="1"/>
      <charset val="238"/>
    </font>
    <font>
      <sz val="12"/>
      <name val="Cambria"/>
      <family val="1"/>
      <charset val="238"/>
    </font>
    <font>
      <sz val="10"/>
      <name val="Cambria"/>
      <family val="1"/>
      <charset val="238"/>
    </font>
    <font>
      <b/>
      <sz val="18"/>
      <name val="Cambria"/>
      <family val="1"/>
      <charset val="238"/>
    </font>
    <font>
      <b/>
      <sz val="14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4"/>
      <name val="Cambria"/>
      <family val="1"/>
      <charset val="238"/>
    </font>
    <font>
      <b/>
      <i/>
      <sz val="18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12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13"/>
      </patternFill>
    </fill>
  </fills>
  <borders count="10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7">
    <xf numFmtId="0" fontId="0" fillId="0" borderId="0" xfId="0"/>
    <xf numFmtId="0" fontId="8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0" borderId="8" xfId="0" applyFont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" fontId="9" fillId="0" borderId="3" xfId="0" quotePrefix="1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vertical="center"/>
    </xf>
    <xf numFmtId="0" fontId="16" fillId="0" borderId="41" xfId="0" applyFont="1" applyBorder="1" applyAlignment="1">
      <alignment vertical="center"/>
    </xf>
    <xf numFmtId="0" fontId="16" fillId="0" borderId="42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2" borderId="47" xfId="0" applyFont="1" applyFill="1" applyBorder="1" applyAlignment="1">
      <alignment horizontal="left" vertical="center"/>
    </xf>
    <xf numFmtId="0" fontId="9" fillId="4" borderId="48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0" fontId="9" fillId="4" borderId="2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6" fillId="0" borderId="0" xfId="0" quotePrefix="1" applyFont="1" applyAlignment="1">
      <alignment vertical="center"/>
    </xf>
    <xf numFmtId="0" fontId="9" fillId="4" borderId="21" xfId="0" applyFont="1" applyFill="1" applyBorder="1" applyAlignment="1">
      <alignment horizontal="center" vertical="center"/>
    </xf>
    <xf numFmtId="0" fontId="8" fillId="0" borderId="0" xfId="0" quotePrefix="1" applyFont="1" applyAlignment="1">
      <alignment vertical="center"/>
    </xf>
    <xf numFmtId="0" fontId="9" fillId="5" borderId="20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9" fillId="4" borderId="51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19" fillId="0" borderId="40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9" fillId="0" borderId="38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9" fillId="4" borderId="39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4" borderId="39" xfId="0" applyFont="1" applyFill="1" applyBorder="1" applyAlignment="1">
      <alignment horizontal="center" vertical="center"/>
    </xf>
    <xf numFmtId="0" fontId="9" fillId="0" borderId="103" xfId="0" applyFont="1" applyFill="1" applyBorder="1" applyAlignment="1">
      <alignment horizontal="center" vertical="center"/>
    </xf>
    <xf numFmtId="0" fontId="9" fillId="0" borderId="107" xfId="0" applyFont="1" applyFill="1" applyBorder="1" applyAlignment="1">
      <alignment horizontal="center" vertical="center"/>
    </xf>
    <xf numFmtId="0" fontId="9" fillId="0" borderId="99" xfId="0" applyFont="1" applyFill="1" applyBorder="1" applyAlignment="1">
      <alignment horizontal="center" vertical="center"/>
    </xf>
    <xf numFmtId="0" fontId="9" fillId="5" borderId="107" xfId="0" applyFont="1" applyFill="1" applyBorder="1" applyAlignment="1">
      <alignment horizontal="center" vertical="center"/>
    </xf>
    <xf numFmtId="0" fontId="9" fillId="4" borderId="99" xfId="0" applyFont="1" applyFill="1" applyBorder="1" applyAlignment="1">
      <alignment horizontal="center" vertical="center"/>
    </xf>
    <xf numFmtId="0" fontId="9" fillId="4" borderId="103" xfId="0" applyFont="1" applyFill="1" applyBorder="1" applyAlignment="1">
      <alignment horizontal="center" vertical="center"/>
    </xf>
    <xf numFmtId="0" fontId="9" fillId="4" borderId="108" xfId="0" applyFont="1" applyFill="1" applyBorder="1" applyAlignment="1">
      <alignment horizontal="center" vertical="center"/>
    </xf>
    <xf numFmtId="0" fontId="9" fillId="0" borderId="76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49" fontId="9" fillId="0" borderId="107" xfId="0" applyNumberFormat="1" applyFont="1" applyFill="1" applyBorder="1" applyAlignment="1">
      <alignment horizontal="center" vertical="center"/>
    </xf>
    <xf numFmtId="0" fontId="9" fillId="0" borderId="73" xfId="0" applyFont="1" applyFill="1" applyBorder="1" applyAlignment="1">
      <alignment horizontal="center" vertical="center"/>
    </xf>
    <xf numFmtId="0" fontId="9" fillId="0" borderId="94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9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49" fontId="9" fillId="0" borderId="99" xfId="0" applyNumberFormat="1" applyFont="1" applyBorder="1" applyAlignment="1">
      <alignment horizontal="center" vertical="center"/>
    </xf>
    <xf numFmtId="0" fontId="11" fillId="0" borderId="63" xfId="0" applyFont="1" applyBorder="1" applyAlignment="1">
      <alignment vertical="center"/>
    </xf>
    <xf numFmtId="0" fontId="11" fillId="0" borderId="5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10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0" fontId="9" fillId="0" borderId="99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99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2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 wrapText="1"/>
    </xf>
    <xf numFmtId="49" fontId="9" fillId="0" borderId="21" xfId="0" applyNumberFormat="1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0" fontId="9" fillId="0" borderId="94" xfId="0" applyFont="1" applyFill="1" applyBorder="1" applyAlignment="1">
      <alignment vertical="top" wrapText="1"/>
    </xf>
    <xf numFmtId="0" fontId="9" fillId="0" borderId="108" xfId="0" applyFont="1" applyFill="1" applyBorder="1" applyAlignment="1">
      <alignment horizontal="left" vertical="center" wrapText="1"/>
    </xf>
    <xf numFmtId="0" fontId="11" fillId="0" borderId="94" xfId="0" applyFont="1" applyBorder="1" applyAlignment="1">
      <alignment vertical="center"/>
    </xf>
    <xf numFmtId="0" fontId="11" fillId="0" borderId="81" xfId="0" applyFont="1" applyBorder="1" applyAlignment="1">
      <alignment vertical="center"/>
    </xf>
    <xf numFmtId="0" fontId="11" fillId="0" borderId="108" xfId="0" applyFont="1" applyBorder="1" applyAlignment="1">
      <alignment vertical="center"/>
    </xf>
    <xf numFmtId="165" fontId="24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30" fillId="0" borderId="41" xfId="0" applyFont="1" applyBorder="1" applyAlignment="1">
      <alignment vertical="center"/>
    </xf>
    <xf numFmtId="0" fontId="30" fillId="0" borderId="42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30" fillId="0" borderId="5" xfId="0" applyFont="1" applyBorder="1" applyAlignment="1">
      <alignment vertical="center"/>
    </xf>
    <xf numFmtId="0" fontId="32" fillId="0" borderId="0" xfId="0" applyFont="1" applyBorder="1" applyAlignment="1">
      <alignment horizontal="left" vertical="center"/>
    </xf>
    <xf numFmtId="0" fontId="30" fillId="0" borderId="0" xfId="0" applyFont="1"/>
    <xf numFmtId="0" fontId="29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0" borderId="8" xfId="0" applyFont="1" applyBorder="1" applyAlignment="1">
      <alignment horizontal="center" vertical="center"/>
    </xf>
    <xf numFmtId="0" fontId="33" fillId="0" borderId="8" xfId="0" applyFont="1" applyBorder="1" applyAlignment="1">
      <alignment vertical="center"/>
    </xf>
    <xf numFmtId="0" fontId="33" fillId="0" borderId="101" xfId="0" applyFont="1" applyBorder="1" applyAlignment="1">
      <alignment vertical="center"/>
    </xf>
    <xf numFmtId="0" fontId="30" fillId="0" borderId="44" xfId="0" applyFont="1" applyBorder="1" applyAlignment="1">
      <alignment vertical="center"/>
    </xf>
    <xf numFmtId="0" fontId="30" fillId="0" borderId="45" xfId="0" applyFont="1" applyBorder="1" applyAlignment="1">
      <alignment vertical="center"/>
    </xf>
    <xf numFmtId="0" fontId="30" fillId="0" borderId="40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3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1" fontId="17" fillId="0" borderId="20" xfId="0" applyNumberFormat="1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22" xfId="0" applyFont="1" applyFill="1" applyBorder="1" applyAlignment="1">
      <alignment horizontal="left" vertical="center" wrapText="1"/>
    </xf>
    <xf numFmtId="49" fontId="9" fillId="0" borderId="22" xfId="0" applyNumberFormat="1" applyFont="1" applyFill="1" applyBorder="1" applyAlignment="1">
      <alignment horizontal="left" vertical="center" wrapText="1"/>
    </xf>
    <xf numFmtId="0" fontId="9" fillId="0" borderId="103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9" fillId="4" borderId="94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38" fillId="0" borderId="0" xfId="0" applyFont="1"/>
    <xf numFmtId="0" fontId="38" fillId="7" borderId="9" xfId="0" applyFont="1" applyFill="1" applyBorder="1"/>
    <xf numFmtId="0" fontId="38" fillId="7" borderId="8" xfId="0" applyFont="1" applyFill="1" applyBorder="1"/>
    <xf numFmtId="0" fontId="39" fillId="7" borderId="8" xfId="0" applyFont="1" applyFill="1" applyBorder="1" applyAlignment="1">
      <alignment horizontal="center"/>
    </xf>
    <xf numFmtId="0" fontId="38" fillId="7" borderId="101" xfId="0" applyFont="1" applyFill="1" applyBorder="1"/>
    <xf numFmtId="0" fontId="40" fillId="0" borderId="0" xfId="0" applyFont="1"/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41" fillId="0" borderId="0" xfId="0" applyFont="1"/>
    <xf numFmtId="0" fontId="41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vertical="center"/>
    </xf>
    <xf numFmtId="0" fontId="42" fillId="0" borderId="0" xfId="0" applyFont="1" applyAlignment="1">
      <alignment horizontal="left" vertical="center"/>
    </xf>
    <xf numFmtId="0" fontId="41" fillId="0" borderId="0" xfId="0" applyFont="1" applyBorder="1" applyAlignment="1" applyProtection="1">
      <alignment vertical="center"/>
      <protection locked="0"/>
    </xf>
    <xf numFmtId="0" fontId="38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1" fillId="7" borderId="1" xfId="0" applyFont="1" applyFill="1" applyBorder="1"/>
    <xf numFmtId="0" fontId="44" fillId="7" borderId="1" xfId="0" applyFont="1" applyFill="1" applyBorder="1" applyAlignment="1">
      <alignment horizontal="center" vertical="center"/>
    </xf>
    <xf numFmtId="0" fontId="45" fillId="4" borderId="1" xfId="0" applyFont="1" applyFill="1" applyBorder="1"/>
    <xf numFmtId="0" fontId="40" fillId="5" borderId="21" xfId="0" applyFont="1" applyFill="1" applyBorder="1" applyAlignment="1">
      <alignment horizontal="left" vertical="center"/>
    </xf>
    <xf numFmtId="0" fontId="40" fillId="5" borderId="3" xfId="0" applyFont="1" applyFill="1" applyBorder="1" applyAlignment="1">
      <alignment horizontal="left" vertical="center"/>
    </xf>
    <xf numFmtId="0" fontId="46" fillId="8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/>
    </xf>
    <xf numFmtId="0" fontId="46" fillId="6" borderId="1" xfId="0" applyFont="1" applyFill="1" applyBorder="1" applyAlignment="1">
      <alignment horizontal="center" vertical="center"/>
    </xf>
    <xf numFmtId="0" fontId="45" fillId="4" borderId="1" xfId="0" applyFont="1" applyFill="1" applyBorder="1" applyAlignment="1">
      <alignment vertical="center" wrapText="1"/>
    </xf>
    <xf numFmtId="0" fontId="40" fillId="5" borderId="1" xfId="0" applyFont="1" applyFill="1" applyBorder="1" applyAlignment="1">
      <alignment horizontal="left" vertical="center" wrapText="1"/>
    </xf>
    <xf numFmtId="0" fontId="40" fillId="4" borderId="1" xfId="0" applyFont="1" applyFill="1" applyBorder="1"/>
    <xf numFmtId="0" fontId="41" fillId="4" borderId="1" xfId="0" applyFont="1" applyFill="1" applyBorder="1" applyAlignment="1">
      <alignment horizontal="right"/>
    </xf>
    <xf numFmtId="0" fontId="44" fillId="4" borderId="1" xfId="0" applyFont="1" applyFill="1" applyBorder="1" applyAlignment="1">
      <alignment horizontal="center" vertical="center"/>
    </xf>
    <xf numFmtId="0" fontId="41" fillId="4" borderId="1" xfId="0" applyFont="1" applyFill="1" applyBorder="1"/>
    <xf numFmtId="0" fontId="45" fillId="4" borderId="21" xfId="0" applyFont="1" applyFill="1" applyBorder="1" applyAlignment="1">
      <alignment vertical="center" wrapText="1"/>
    </xf>
    <xf numFmtId="0" fontId="38" fillId="5" borderId="0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vertical="center" wrapText="1"/>
    </xf>
    <xf numFmtId="0" fontId="43" fillId="5" borderId="0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horizontal="left" vertical="center"/>
    </xf>
    <xf numFmtId="0" fontId="38" fillId="5" borderId="0" xfId="0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 wrapText="1"/>
    </xf>
    <xf numFmtId="0" fontId="44" fillId="5" borderId="1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center"/>
    </xf>
    <xf numFmtId="0" fontId="9" fillId="0" borderId="88" xfId="0" applyFont="1" applyFill="1" applyBorder="1" applyAlignment="1">
      <alignment vertical="center"/>
    </xf>
    <xf numFmtId="0" fontId="9" fillId="0" borderId="88" xfId="0" applyFont="1" applyFill="1" applyBorder="1" applyAlignment="1">
      <alignment horizontal="left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9" fillId="0" borderId="21" xfId="0" applyFont="1" applyFill="1" applyBorder="1" applyAlignment="1">
      <alignment horizontal="left" vertical="center"/>
    </xf>
    <xf numFmtId="0" fontId="9" fillId="0" borderId="55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vertical="center"/>
    </xf>
    <xf numFmtId="0" fontId="9" fillId="0" borderId="55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7" fillId="0" borderId="17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99" xfId="0" applyFont="1" applyBorder="1" applyAlignment="1">
      <alignment horizontal="left" vertical="center" wrapText="1"/>
    </xf>
    <xf numFmtId="0" fontId="17" fillId="0" borderId="103" xfId="0" applyFont="1" applyBorder="1" applyAlignment="1">
      <alignment horizontal="left" vertical="center" wrapText="1"/>
    </xf>
    <xf numFmtId="49" fontId="8" fillId="0" borderId="0" xfId="0" applyNumberFormat="1" applyFont="1"/>
    <xf numFmtId="49" fontId="17" fillId="0" borderId="0" xfId="0" applyNumberFormat="1" applyFont="1"/>
    <xf numFmtId="0" fontId="9" fillId="5" borderId="0" xfId="0" applyFont="1" applyFill="1" applyAlignment="1">
      <alignment vertical="center"/>
    </xf>
    <xf numFmtId="0" fontId="17" fillId="6" borderId="1" xfId="0" applyFont="1" applyFill="1" applyBorder="1" applyAlignment="1">
      <alignment vertical="center"/>
    </xf>
    <xf numFmtId="0" fontId="17" fillId="5" borderId="43" xfId="0" applyFont="1" applyFill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8" fillId="0" borderId="44" xfId="0" applyFont="1" applyBorder="1" applyAlignment="1">
      <alignment vertical="center"/>
    </xf>
    <xf numFmtId="0" fontId="9" fillId="0" borderId="44" xfId="0" applyFont="1" applyBorder="1" applyAlignment="1">
      <alignment vertical="center"/>
    </xf>
    <xf numFmtId="0" fontId="17" fillId="0" borderId="44" xfId="0" applyFont="1" applyFill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9" fillId="4" borderId="21" xfId="0" applyFont="1" applyFill="1" applyBorder="1" applyAlignment="1">
      <alignment vertical="center"/>
    </xf>
    <xf numFmtId="0" fontId="19" fillId="0" borderId="44" xfId="0" applyFont="1" applyBorder="1" applyAlignment="1">
      <alignment horizontal="right" vertical="center"/>
    </xf>
    <xf numFmtId="0" fontId="17" fillId="5" borderId="0" xfId="0" applyFont="1" applyFill="1" applyBorder="1" applyAlignment="1">
      <alignment vertical="center"/>
    </xf>
    <xf numFmtId="0" fontId="29" fillId="0" borderId="37" xfId="0" applyFont="1" applyBorder="1" applyAlignment="1">
      <alignment horizontal="left" vertical="center" wrapText="1"/>
    </xf>
    <xf numFmtId="0" fontId="29" fillId="0" borderId="44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36" fillId="0" borderId="0" xfId="0" applyFont="1" applyAlignment="1">
      <alignment horizontal="right"/>
    </xf>
    <xf numFmtId="0" fontId="29" fillId="0" borderId="9" xfId="0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0" fontId="29" fillId="0" borderId="101" xfId="0" applyFont="1" applyBorder="1" applyAlignment="1">
      <alignment horizontal="left" vertical="center"/>
    </xf>
    <xf numFmtId="0" fontId="29" fillId="0" borderId="9" xfId="0" applyFont="1" applyBorder="1" applyAlignment="1">
      <alignment horizontal="left" vertical="center" wrapText="1"/>
    </xf>
    <xf numFmtId="0" fontId="29" fillId="0" borderId="8" xfId="0" applyFont="1" applyBorder="1" applyAlignment="1">
      <alignment horizontal="left" vertical="center" wrapText="1"/>
    </xf>
    <xf numFmtId="0" fontId="29" fillId="0" borderId="101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70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8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29" fillId="0" borderId="37" xfId="0" applyFont="1" applyBorder="1" applyAlignment="1">
      <alignment horizontal="left" vertical="center"/>
    </xf>
    <xf numFmtId="0" fontId="29" fillId="0" borderId="44" xfId="0" applyFont="1" applyBorder="1" applyAlignment="1">
      <alignment horizontal="left" vertical="center"/>
    </xf>
    <xf numFmtId="0" fontId="29" fillId="0" borderId="45" xfId="0" applyFont="1" applyBorder="1" applyAlignment="1">
      <alignment horizontal="left" vertical="center"/>
    </xf>
    <xf numFmtId="0" fontId="16" fillId="0" borderId="8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88" xfId="0" applyFont="1" applyBorder="1" applyAlignment="1">
      <alignment horizontal="center" vertical="center"/>
    </xf>
    <xf numFmtId="0" fontId="8" fillId="0" borderId="94" xfId="0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91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9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84" xfId="0" applyFont="1" applyBorder="1" applyAlignment="1">
      <alignment horizontal="center" vertical="center"/>
    </xf>
    <xf numFmtId="0" fontId="8" fillId="0" borderId="85" xfId="0" applyFont="1" applyBorder="1" applyAlignment="1">
      <alignment horizontal="center" vertical="center"/>
    </xf>
    <xf numFmtId="164" fontId="19" fillId="0" borderId="52" xfId="0" applyNumberFormat="1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164" fontId="19" fillId="0" borderId="77" xfId="0" applyNumberFormat="1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9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9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77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 wrapText="1"/>
    </xf>
    <xf numFmtId="0" fontId="8" fillId="0" borderId="90" xfId="0" applyFont="1" applyBorder="1" applyAlignment="1">
      <alignment horizontal="center" vertical="center"/>
    </xf>
    <xf numFmtId="0" fontId="8" fillId="0" borderId="91" xfId="0" applyFont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164" fontId="19" fillId="0" borderId="102" xfId="0" applyNumberFormat="1" applyFont="1" applyBorder="1" applyAlignment="1">
      <alignment horizontal="center" vertical="center"/>
    </xf>
    <xf numFmtId="164" fontId="19" fillId="0" borderId="62" xfId="0" applyNumberFormat="1" applyFont="1" applyBorder="1" applyAlignment="1">
      <alignment horizontal="center" vertical="center"/>
    </xf>
    <xf numFmtId="164" fontId="19" fillId="0" borderId="60" xfId="0" applyNumberFormat="1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164" fontId="19" fillId="0" borderId="90" xfId="0" applyNumberFormat="1" applyFont="1" applyBorder="1" applyAlignment="1">
      <alignment horizontal="center" vertical="center"/>
    </xf>
    <xf numFmtId="0" fontId="8" fillId="3" borderId="80" xfId="0" applyFont="1" applyFill="1" applyBorder="1" applyAlignment="1">
      <alignment horizontal="center" vertical="center"/>
    </xf>
    <xf numFmtId="0" fontId="19" fillId="3" borderId="100" xfId="0" applyFont="1" applyFill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9" fillId="3" borderId="98" xfId="0" applyFont="1" applyFill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9" fillId="3" borderId="97" xfId="0" applyFont="1" applyFill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49" fontId="9" fillId="0" borderId="21" xfId="0" applyNumberFormat="1" applyFont="1" applyFill="1" applyBorder="1" applyAlignment="1">
      <alignment vertical="center"/>
    </xf>
    <xf numFmtId="49" fontId="9" fillId="0" borderId="55" xfId="0" applyNumberFormat="1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top" wrapText="1"/>
    </xf>
    <xf numFmtId="0" fontId="9" fillId="0" borderId="55" xfId="0" applyFont="1" applyFill="1" applyBorder="1" applyAlignment="1">
      <alignment horizontal="left" vertical="top" wrapText="1"/>
    </xf>
    <xf numFmtId="0" fontId="16" fillId="3" borderId="78" xfId="0" applyFont="1" applyFill="1" applyBorder="1" applyAlignment="1">
      <alignment horizontal="right" vertical="center"/>
    </xf>
    <xf numFmtId="0" fontId="16" fillId="3" borderId="79" xfId="0" applyFont="1" applyFill="1" applyBorder="1" applyAlignment="1">
      <alignment horizontal="right" vertical="center"/>
    </xf>
    <xf numFmtId="0" fontId="16" fillId="3" borderId="44" xfId="0" applyFont="1" applyFill="1" applyBorder="1" applyAlignment="1">
      <alignment horizontal="right" vertical="center"/>
    </xf>
    <xf numFmtId="0" fontId="16" fillId="3" borderId="70" xfId="0" applyFont="1" applyFill="1" applyBorder="1" applyAlignment="1">
      <alignment horizontal="right" vertical="center"/>
    </xf>
    <xf numFmtId="0" fontId="19" fillId="3" borderId="61" xfId="0" applyFont="1" applyFill="1" applyBorder="1" applyAlignment="1">
      <alignment horizontal="center" vertical="center"/>
    </xf>
    <xf numFmtId="0" fontId="19" fillId="3" borderId="62" xfId="0" applyFont="1" applyFill="1" applyBorder="1" applyAlignment="1">
      <alignment horizontal="center" vertical="center"/>
    </xf>
    <xf numFmtId="0" fontId="19" fillId="3" borderId="60" xfId="0" applyFont="1" applyFill="1" applyBorder="1" applyAlignment="1">
      <alignment horizontal="center" vertical="center"/>
    </xf>
    <xf numFmtId="0" fontId="19" fillId="3" borderId="75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01" xfId="0" applyFont="1" applyFill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 textRotation="90" wrapText="1"/>
    </xf>
    <xf numFmtId="0" fontId="8" fillId="0" borderId="64" xfId="0" applyFont="1" applyBorder="1" applyAlignment="1">
      <alignment horizontal="center" vertical="center" textRotation="90" wrapText="1"/>
    </xf>
    <xf numFmtId="0" fontId="8" fillId="0" borderId="65" xfId="0" applyFont="1" applyBorder="1" applyAlignment="1">
      <alignment horizontal="center" vertical="center" textRotation="90" wrapText="1"/>
    </xf>
    <xf numFmtId="0" fontId="25" fillId="0" borderId="53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5" fillId="0" borderId="66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67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/>
    </xf>
    <xf numFmtId="0" fontId="8" fillId="0" borderId="89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 wrapText="1"/>
    </xf>
    <xf numFmtId="0" fontId="8" fillId="0" borderId="59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12" fillId="0" borderId="8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/>
    </xf>
    <xf numFmtId="0" fontId="9" fillId="0" borderId="58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center"/>
    </xf>
    <xf numFmtId="0" fontId="9" fillId="0" borderId="55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vertical="center"/>
    </xf>
    <xf numFmtId="0" fontId="9" fillId="0" borderId="55" xfId="0" applyFont="1" applyFill="1" applyBorder="1" applyAlignment="1">
      <alignment vertical="center"/>
    </xf>
    <xf numFmtId="0" fontId="9" fillId="0" borderId="21" xfId="0" applyFont="1" applyFill="1" applyBorder="1" applyAlignment="1">
      <alignment horizontal="left" vertical="center" wrapText="1"/>
    </xf>
    <xf numFmtId="0" fontId="9" fillId="0" borderId="55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vertical="center"/>
    </xf>
    <xf numFmtId="0" fontId="9" fillId="0" borderId="68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left" vertical="center"/>
    </xf>
    <xf numFmtId="0" fontId="16" fillId="0" borderId="86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02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19" fillId="0" borderId="63" xfId="0" applyFont="1" applyBorder="1" applyAlignment="1">
      <alignment horizontal="center" vertical="center"/>
    </xf>
    <xf numFmtId="0" fontId="19" fillId="0" borderId="6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03" xfId="0" applyFont="1" applyBorder="1" applyAlignment="1">
      <alignment horizontal="center" vertical="center"/>
    </xf>
    <xf numFmtId="0" fontId="8" fillId="3" borderId="81" xfId="0" applyFont="1" applyFill="1" applyBorder="1" applyAlignment="1">
      <alignment horizontal="center" vertical="center"/>
    </xf>
    <xf numFmtId="0" fontId="8" fillId="3" borderId="82" xfId="0" applyFont="1" applyFill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19" fillId="3" borderId="65" xfId="0" applyFont="1" applyFill="1" applyBorder="1" applyAlignment="1">
      <alignment horizontal="center" vertical="center"/>
    </xf>
    <xf numFmtId="0" fontId="9" fillId="2" borderId="71" xfId="0" applyFont="1" applyFill="1" applyBorder="1" applyAlignment="1">
      <alignment horizontal="left" vertical="center"/>
    </xf>
    <xf numFmtId="0" fontId="9" fillId="2" borderId="72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01" xfId="0" applyFont="1" applyFill="1" applyBorder="1" applyAlignment="1">
      <alignment horizontal="center" vertical="center"/>
    </xf>
    <xf numFmtId="0" fontId="8" fillId="0" borderId="102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104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105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95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9" fillId="0" borderId="55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9" fillId="0" borderId="69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68" xfId="0" applyFont="1" applyBorder="1" applyAlignment="1">
      <alignment vertical="center"/>
    </xf>
    <xf numFmtId="0" fontId="9" fillId="0" borderId="21" xfId="0" applyFont="1" applyBorder="1" applyAlignment="1">
      <alignment vertical="top"/>
    </xf>
    <xf numFmtId="0" fontId="9" fillId="0" borderId="55" xfId="0" applyFont="1" applyBorder="1" applyAlignment="1">
      <alignment vertical="top"/>
    </xf>
    <xf numFmtId="0" fontId="26" fillId="0" borderId="63" xfId="0" applyFont="1" applyBorder="1" applyAlignment="1">
      <alignment horizontal="center" vertical="center" textRotation="90" wrapText="1"/>
    </xf>
    <xf numFmtId="0" fontId="26" fillId="0" borderId="64" xfId="0" applyFont="1" applyBorder="1" applyAlignment="1">
      <alignment horizontal="center" vertical="center" textRotation="90" wrapText="1"/>
    </xf>
    <xf numFmtId="0" fontId="26" fillId="0" borderId="65" xfId="0" applyFont="1" applyBorder="1" applyAlignment="1">
      <alignment horizontal="center" vertical="center" textRotation="90" wrapText="1"/>
    </xf>
    <xf numFmtId="0" fontId="37" fillId="0" borderId="0" xfId="0" applyFont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4" fillId="0" borderId="41" xfId="0" applyFont="1" applyBorder="1" applyAlignment="1">
      <alignment vertical="center"/>
    </xf>
    <xf numFmtId="0" fontId="14" fillId="0" borderId="42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1" fillId="0" borderId="40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44" fillId="4" borderId="21" xfId="0" applyFont="1" applyFill="1" applyBorder="1" applyAlignment="1">
      <alignment horizontal="center" vertical="center"/>
    </xf>
    <xf numFmtId="0" fontId="44" fillId="4" borderId="2" xfId="0" applyFont="1" applyFill="1" applyBorder="1" applyAlignment="1">
      <alignment horizontal="center" vertical="center"/>
    </xf>
    <xf numFmtId="0" fontId="44" fillId="4" borderId="3" xfId="0" applyFont="1" applyFill="1" applyBorder="1" applyAlignment="1">
      <alignment horizontal="center" vertical="center"/>
    </xf>
    <xf numFmtId="0" fontId="45" fillId="4" borderId="21" xfId="0" applyFont="1" applyFill="1" applyBorder="1" applyAlignment="1">
      <alignment horizontal="left" vertical="center" wrapText="1"/>
    </xf>
    <xf numFmtId="0" fontId="45" fillId="4" borderId="3" xfId="0" applyFont="1" applyFill="1" applyBorder="1" applyAlignment="1">
      <alignment horizontal="left" vertical="center" wrapText="1"/>
    </xf>
    <xf numFmtId="0" fontId="45" fillId="4" borderId="21" xfId="0" applyFont="1" applyFill="1" applyBorder="1" applyAlignment="1">
      <alignment horizontal="left" wrapText="1"/>
    </xf>
    <xf numFmtId="0" fontId="45" fillId="4" borderId="3" xfId="0" applyFont="1" applyFill="1" applyBorder="1" applyAlignment="1">
      <alignment horizontal="left" wrapText="1"/>
    </xf>
    <xf numFmtId="0" fontId="45" fillId="4" borderId="21" xfId="0" applyFont="1" applyFill="1" applyBorder="1" applyAlignment="1">
      <alignment horizontal="left"/>
    </xf>
    <xf numFmtId="0" fontId="45" fillId="4" borderId="3" xfId="0" applyFont="1" applyFill="1" applyBorder="1" applyAlignment="1">
      <alignment horizontal="left"/>
    </xf>
    <xf numFmtId="0" fontId="40" fillId="5" borderId="21" xfId="0" applyFont="1" applyFill="1" applyBorder="1" applyAlignment="1">
      <alignment horizontal="left" vertical="center"/>
    </xf>
    <xf numFmtId="0" fontId="40" fillId="5" borderId="3" xfId="0" applyFont="1" applyFill="1" applyBorder="1" applyAlignment="1">
      <alignment horizontal="left" vertical="center"/>
    </xf>
    <xf numFmtId="0" fontId="47" fillId="5" borderId="21" xfId="0" applyFont="1" applyFill="1" applyBorder="1" applyAlignment="1">
      <alignment horizontal="left" vertical="center"/>
    </xf>
    <xf numFmtId="0" fontId="47" fillId="5" borderId="3" xfId="0" applyFont="1" applyFill="1" applyBorder="1" applyAlignment="1">
      <alignment horizontal="left" vertical="center"/>
    </xf>
    <xf numFmtId="0" fontId="41" fillId="7" borderId="21" xfId="0" applyFont="1" applyFill="1" applyBorder="1" applyAlignment="1">
      <alignment horizontal="left"/>
    </xf>
    <xf numFmtId="0" fontId="41" fillId="7" borderId="3" xfId="0" applyFont="1" applyFill="1" applyBorder="1" applyAlignment="1">
      <alignment horizontal="left"/>
    </xf>
    <xf numFmtId="0" fontId="9" fillId="0" borderId="1" xfId="0" applyFont="1" applyBorder="1" applyAlignment="1">
      <alignment vertical="center" wrapText="1"/>
    </xf>
    <xf numFmtId="0" fontId="11" fillId="0" borderId="52" xfId="0" applyFont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5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49" fontId="17" fillId="0" borderId="0" xfId="0" applyNumberFormat="1" applyFont="1" applyAlignment="1">
      <alignment horizontal="left"/>
    </xf>
    <xf numFmtId="0" fontId="9" fillId="0" borderId="88" xfId="0" applyFont="1" applyFill="1" applyBorder="1" applyAlignment="1">
      <alignment vertical="center"/>
    </xf>
    <xf numFmtId="0" fontId="8" fillId="0" borderId="85" xfId="0" applyFont="1" applyBorder="1"/>
    <xf numFmtId="0" fontId="9" fillId="0" borderId="88" xfId="0" applyFont="1" applyBorder="1" applyAlignment="1">
      <alignment vertical="center"/>
    </xf>
    <xf numFmtId="0" fontId="9" fillId="0" borderId="88" xfId="0" applyFont="1" applyBorder="1" applyAlignment="1">
      <alignment vertical="top"/>
    </xf>
    <xf numFmtId="0" fontId="9" fillId="0" borderId="94" xfId="0" applyFont="1" applyBorder="1" applyAlignment="1">
      <alignment vertical="center"/>
    </xf>
    <xf numFmtId="0" fontId="9" fillId="0" borderId="82" xfId="0" applyFont="1" applyBorder="1" applyAlignment="1">
      <alignment vertical="center"/>
    </xf>
    <xf numFmtId="0" fontId="9" fillId="0" borderId="85" xfId="0" applyFont="1" applyFill="1" applyBorder="1" applyAlignment="1">
      <alignment vertical="center"/>
    </xf>
    <xf numFmtId="0" fontId="9" fillId="0" borderId="88" xfId="0" applyFont="1" applyFill="1" applyBorder="1" applyAlignment="1">
      <alignment horizontal="left" vertical="center"/>
    </xf>
    <xf numFmtId="0" fontId="9" fillId="0" borderId="94" xfId="0" applyFont="1" applyFill="1" applyBorder="1" applyAlignment="1">
      <alignment horizontal="left" vertical="center"/>
    </xf>
    <xf numFmtId="0" fontId="9" fillId="0" borderId="82" xfId="0" applyFont="1" applyFill="1" applyBorder="1" applyAlignment="1">
      <alignment horizontal="left" vertical="center"/>
    </xf>
    <xf numFmtId="0" fontId="9" fillId="0" borderId="94" xfId="0" applyFont="1" applyFill="1" applyBorder="1" applyAlignment="1">
      <alignment horizontal="left" vertical="center" wrapText="1"/>
    </xf>
    <xf numFmtId="0" fontId="9" fillId="0" borderId="82" xfId="0" applyFont="1" applyFill="1" applyBorder="1" applyAlignment="1">
      <alignment horizontal="left" vertical="center" wrapText="1"/>
    </xf>
    <xf numFmtId="0" fontId="9" fillId="0" borderId="88" xfId="0" applyFont="1" applyFill="1" applyBorder="1" applyAlignment="1">
      <alignment horizontal="left" vertical="center" wrapText="1"/>
    </xf>
    <xf numFmtId="0" fontId="9" fillId="0" borderId="38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left"/>
    </xf>
    <xf numFmtId="0" fontId="17" fillId="0" borderId="22" xfId="0" applyFont="1" applyBorder="1" applyAlignment="1">
      <alignment horizontal="left"/>
    </xf>
    <xf numFmtId="0" fontId="9" fillId="0" borderId="13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17" fillId="0" borderId="99" xfId="0" applyFont="1" applyBorder="1" applyAlignment="1">
      <alignment horizontal="left"/>
    </xf>
    <xf numFmtId="0" fontId="17" fillId="0" borderId="103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A29"/>
  <sheetViews>
    <sheetView topLeftCell="A13" zoomScale="80" zoomScaleNormal="80" workbookViewId="0">
      <selection activeCell="L15" sqref="L15"/>
    </sheetView>
  </sheetViews>
  <sheetFormatPr defaultRowHeight="12.75" x14ac:dyDescent="0.2"/>
  <cols>
    <col min="1" max="1" width="4.42578125" style="203" customWidth="1"/>
    <col min="2" max="2" width="9.140625" style="203"/>
    <col min="3" max="3" width="57.85546875" style="203" customWidth="1"/>
    <col min="4" max="6" width="5.7109375" style="203" customWidth="1"/>
    <col min="7" max="7" width="10.28515625" style="203" customWidth="1"/>
    <col min="8" max="11" width="7.7109375" style="203" customWidth="1"/>
    <col min="12" max="28" width="4" style="203" customWidth="1"/>
    <col min="29" max="29" width="4.140625" style="203" customWidth="1"/>
    <col min="30" max="39" width="4" style="203" customWidth="1"/>
    <col min="40" max="256" width="9.140625" style="203"/>
    <col min="257" max="257" width="4.42578125" style="203" customWidth="1"/>
    <col min="258" max="258" width="9.140625" style="203"/>
    <col min="259" max="259" width="57.85546875" style="203" customWidth="1"/>
    <col min="260" max="262" width="5.7109375" style="203" customWidth="1"/>
    <col min="263" max="267" width="7.7109375" style="203" customWidth="1"/>
    <col min="268" max="284" width="4" style="203" customWidth="1"/>
    <col min="285" max="285" width="4.140625" style="203" customWidth="1"/>
    <col min="286" max="295" width="4" style="203" customWidth="1"/>
    <col min="296" max="512" width="9.140625" style="203"/>
    <col min="513" max="513" width="4.42578125" style="203" customWidth="1"/>
    <col min="514" max="514" width="9.140625" style="203"/>
    <col min="515" max="515" width="57.85546875" style="203" customWidth="1"/>
    <col min="516" max="518" width="5.7109375" style="203" customWidth="1"/>
    <col min="519" max="523" width="7.7109375" style="203" customWidth="1"/>
    <col min="524" max="540" width="4" style="203" customWidth="1"/>
    <col min="541" max="541" width="4.140625" style="203" customWidth="1"/>
    <col min="542" max="551" width="4" style="203" customWidth="1"/>
    <col min="552" max="768" width="9.140625" style="203"/>
    <col min="769" max="769" width="4.42578125" style="203" customWidth="1"/>
    <col min="770" max="770" width="9.140625" style="203"/>
    <col min="771" max="771" width="57.85546875" style="203" customWidth="1"/>
    <col min="772" max="774" width="5.7109375" style="203" customWidth="1"/>
    <col min="775" max="779" width="7.7109375" style="203" customWidth="1"/>
    <col min="780" max="796" width="4" style="203" customWidth="1"/>
    <col min="797" max="797" width="4.140625" style="203" customWidth="1"/>
    <col min="798" max="807" width="4" style="203" customWidth="1"/>
    <col min="808" max="1024" width="9.140625" style="203"/>
    <col min="1025" max="1025" width="4.42578125" style="203" customWidth="1"/>
    <col min="1026" max="1026" width="9.140625" style="203"/>
    <col min="1027" max="1027" width="57.85546875" style="203" customWidth="1"/>
    <col min="1028" max="1030" width="5.7109375" style="203" customWidth="1"/>
    <col min="1031" max="1035" width="7.7109375" style="203" customWidth="1"/>
    <col min="1036" max="1052" width="4" style="203" customWidth="1"/>
    <col min="1053" max="1053" width="4.140625" style="203" customWidth="1"/>
    <col min="1054" max="1063" width="4" style="203" customWidth="1"/>
    <col min="1064" max="1280" width="9.140625" style="203"/>
    <col min="1281" max="1281" width="4.42578125" style="203" customWidth="1"/>
    <col min="1282" max="1282" width="9.140625" style="203"/>
    <col min="1283" max="1283" width="57.85546875" style="203" customWidth="1"/>
    <col min="1284" max="1286" width="5.7109375" style="203" customWidth="1"/>
    <col min="1287" max="1291" width="7.7109375" style="203" customWidth="1"/>
    <col min="1292" max="1308" width="4" style="203" customWidth="1"/>
    <col min="1309" max="1309" width="4.140625" style="203" customWidth="1"/>
    <col min="1310" max="1319" width="4" style="203" customWidth="1"/>
    <col min="1320" max="1536" width="9.140625" style="203"/>
    <col min="1537" max="1537" width="4.42578125" style="203" customWidth="1"/>
    <col min="1538" max="1538" width="9.140625" style="203"/>
    <col min="1539" max="1539" width="57.85546875" style="203" customWidth="1"/>
    <col min="1540" max="1542" width="5.7109375" style="203" customWidth="1"/>
    <col min="1543" max="1547" width="7.7109375" style="203" customWidth="1"/>
    <col min="1548" max="1564" width="4" style="203" customWidth="1"/>
    <col min="1565" max="1565" width="4.140625" style="203" customWidth="1"/>
    <col min="1566" max="1575" width="4" style="203" customWidth="1"/>
    <col min="1576" max="1792" width="9.140625" style="203"/>
    <col min="1793" max="1793" width="4.42578125" style="203" customWidth="1"/>
    <col min="1794" max="1794" width="9.140625" style="203"/>
    <col min="1795" max="1795" width="57.85546875" style="203" customWidth="1"/>
    <col min="1796" max="1798" width="5.7109375" style="203" customWidth="1"/>
    <col min="1799" max="1803" width="7.7109375" style="203" customWidth="1"/>
    <col min="1804" max="1820" width="4" style="203" customWidth="1"/>
    <col min="1821" max="1821" width="4.140625" style="203" customWidth="1"/>
    <col min="1822" max="1831" width="4" style="203" customWidth="1"/>
    <col min="1832" max="2048" width="9.140625" style="203"/>
    <col min="2049" max="2049" width="4.42578125" style="203" customWidth="1"/>
    <col min="2050" max="2050" width="9.140625" style="203"/>
    <col min="2051" max="2051" width="57.85546875" style="203" customWidth="1"/>
    <col min="2052" max="2054" width="5.7109375" style="203" customWidth="1"/>
    <col min="2055" max="2059" width="7.7109375" style="203" customWidth="1"/>
    <col min="2060" max="2076" width="4" style="203" customWidth="1"/>
    <col min="2077" max="2077" width="4.140625" style="203" customWidth="1"/>
    <col min="2078" max="2087" width="4" style="203" customWidth="1"/>
    <col min="2088" max="2304" width="9.140625" style="203"/>
    <col min="2305" max="2305" width="4.42578125" style="203" customWidth="1"/>
    <col min="2306" max="2306" width="9.140625" style="203"/>
    <col min="2307" max="2307" width="57.85546875" style="203" customWidth="1"/>
    <col min="2308" max="2310" width="5.7109375" style="203" customWidth="1"/>
    <col min="2311" max="2315" width="7.7109375" style="203" customWidth="1"/>
    <col min="2316" max="2332" width="4" style="203" customWidth="1"/>
    <col min="2333" max="2333" width="4.140625" style="203" customWidth="1"/>
    <col min="2334" max="2343" width="4" style="203" customWidth="1"/>
    <col min="2344" max="2560" width="9.140625" style="203"/>
    <col min="2561" max="2561" width="4.42578125" style="203" customWidth="1"/>
    <col min="2562" max="2562" width="9.140625" style="203"/>
    <col min="2563" max="2563" width="57.85546875" style="203" customWidth="1"/>
    <col min="2564" max="2566" width="5.7109375" style="203" customWidth="1"/>
    <col min="2567" max="2571" width="7.7109375" style="203" customWidth="1"/>
    <col min="2572" max="2588" width="4" style="203" customWidth="1"/>
    <col min="2589" max="2589" width="4.140625" style="203" customWidth="1"/>
    <col min="2590" max="2599" width="4" style="203" customWidth="1"/>
    <col min="2600" max="2816" width="9.140625" style="203"/>
    <col min="2817" max="2817" width="4.42578125" style="203" customWidth="1"/>
    <col min="2818" max="2818" width="9.140625" style="203"/>
    <col min="2819" max="2819" width="57.85546875" style="203" customWidth="1"/>
    <col min="2820" max="2822" width="5.7109375" style="203" customWidth="1"/>
    <col min="2823" max="2827" width="7.7109375" style="203" customWidth="1"/>
    <col min="2828" max="2844" width="4" style="203" customWidth="1"/>
    <col min="2845" max="2845" width="4.140625" style="203" customWidth="1"/>
    <col min="2846" max="2855" width="4" style="203" customWidth="1"/>
    <col min="2856" max="3072" width="9.140625" style="203"/>
    <col min="3073" max="3073" width="4.42578125" style="203" customWidth="1"/>
    <col min="3074" max="3074" width="9.140625" style="203"/>
    <col min="3075" max="3075" width="57.85546875" style="203" customWidth="1"/>
    <col min="3076" max="3078" width="5.7109375" style="203" customWidth="1"/>
    <col min="3079" max="3083" width="7.7109375" style="203" customWidth="1"/>
    <col min="3084" max="3100" width="4" style="203" customWidth="1"/>
    <col min="3101" max="3101" width="4.140625" style="203" customWidth="1"/>
    <col min="3102" max="3111" width="4" style="203" customWidth="1"/>
    <col min="3112" max="3328" width="9.140625" style="203"/>
    <col min="3329" max="3329" width="4.42578125" style="203" customWidth="1"/>
    <col min="3330" max="3330" width="9.140625" style="203"/>
    <col min="3331" max="3331" width="57.85546875" style="203" customWidth="1"/>
    <col min="3332" max="3334" width="5.7109375" style="203" customWidth="1"/>
    <col min="3335" max="3339" width="7.7109375" style="203" customWidth="1"/>
    <col min="3340" max="3356" width="4" style="203" customWidth="1"/>
    <col min="3357" max="3357" width="4.140625" style="203" customWidth="1"/>
    <col min="3358" max="3367" width="4" style="203" customWidth="1"/>
    <col min="3368" max="3584" width="9.140625" style="203"/>
    <col min="3585" max="3585" width="4.42578125" style="203" customWidth="1"/>
    <col min="3586" max="3586" width="9.140625" style="203"/>
    <col min="3587" max="3587" width="57.85546875" style="203" customWidth="1"/>
    <col min="3588" max="3590" width="5.7109375" style="203" customWidth="1"/>
    <col min="3591" max="3595" width="7.7109375" style="203" customWidth="1"/>
    <col min="3596" max="3612" width="4" style="203" customWidth="1"/>
    <col min="3613" max="3613" width="4.140625" style="203" customWidth="1"/>
    <col min="3614" max="3623" width="4" style="203" customWidth="1"/>
    <col min="3624" max="3840" width="9.140625" style="203"/>
    <col min="3841" max="3841" width="4.42578125" style="203" customWidth="1"/>
    <col min="3842" max="3842" width="9.140625" style="203"/>
    <col min="3843" max="3843" width="57.85546875" style="203" customWidth="1"/>
    <col min="3844" max="3846" width="5.7109375" style="203" customWidth="1"/>
    <col min="3847" max="3851" width="7.7109375" style="203" customWidth="1"/>
    <col min="3852" max="3868" width="4" style="203" customWidth="1"/>
    <col min="3869" max="3869" width="4.140625" style="203" customWidth="1"/>
    <col min="3870" max="3879" width="4" style="203" customWidth="1"/>
    <col min="3880" max="4096" width="9.140625" style="203"/>
    <col min="4097" max="4097" width="4.42578125" style="203" customWidth="1"/>
    <col min="4098" max="4098" width="9.140625" style="203"/>
    <col min="4099" max="4099" width="57.85546875" style="203" customWidth="1"/>
    <col min="4100" max="4102" width="5.7109375" style="203" customWidth="1"/>
    <col min="4103" max="4107" width="7.7109375" style="203" customWidth="1"/>
    <col min="4108" max="4124" width="4" style="203" customWidth="1"/>
    <col min="4125" max="4125" width="4.140625" style="203" customWidth="1"/>
    <col min="4126" max="4135" width="4" style="203" customWidth="1"/>
    <col min="4136" max="4352" width="9.140625" style="203"/>
    <col min="4353" max="4353" width="4.42578125" style="203" customWidth="1"/>
    <col min="4354" max="4354" width="9.140625" style="203"/>
    <col min="4355" max="4355" width="57.85546875" style="203" customWidth="1"/>
    <col min="4356" max="4358" width="5.7109375" style="203" customWidth="1"/>
    <col min="4359" max="4363" width="7.7109375" style="203" customWidth="1"/>
    <col min="4364" max="4380" width="4" style="203" customWidth="1"/>
    <col min="4381" max="4381" width="4.140625" style="203" customWidth="1"/>
    <col min="4382" max="4391" width="4" style="203" customWidth="1"/>
    <col min="4392" max="4608" width="9.140625" style="203"/>
    <col min="4609" max="4609" width="4.42578125" style="203" customWidth="1"/>
    <col min="4610" max="4610" width="9.140625" style="203"/>
    <col min="4611" max="4611" width="57.85546875" style="203" customWidth="1"/>
    <col min="4612" max="4614" width="5.7109375" style="203" customWidth="1"/>
    <col min="4615" max="4619" width="7.7109375" style="203" customWidth="1"/>
    <col min="4620" max="4636" width="4" style="203" customWidth="1"/>
    <col min="4637" max="4637" width="4.140625" style="203" customWidth="1"/>
    <col min="4638" max="4647" width="4" style="203" customWidth="1"/>
    <col min="4648" max="4864" width="9.140625" style="203"/>
    <col min="4865" max="4865" width="4.42578125" style="203" customWidth="1"/>
    <col min="4866" max="4866" width="9.140625" style="203"/>
    <col min="4867" max="4867" width="57.85546875" style="203" customWidth="1"/>
    <col min="4868" max="4870" width="5.7109375" style="203" customWidth="1"/>
    <col min="4871" max="4875" width="7.7109375" style="203" customWidth="1"/>
    <col min="4876" max="4892" width="4" style="203" customWidth="1"/>
    <col min="4893" max="4893" width="4.140625" style="203" customWidth="1"/>
    <col min="4894" max="4903" width="4" style="203" customWidth="1"/>
    <col min="4904" max="5120" width="9.140625" style="203"/>
    <col min="5121" max="5121" width="4.42578125" style="203" customWidth="1"/>
    <col min="5122" max="5122" width="9.140625" style="203"/>
    <col min="5123" max="5123" width="57.85546875" style="203" customWidth="1"/>
    <col min="5124" max="5126" width="5.7109375" style="203" customWidth="1"/>
    <col min="5127" max="5131" width="7.7109375" style="203" customWidth="1"/>
    <col min="5132" max="5148" width="4" style="203" customWidth="1"/>
    <col min="5149" max="5149" width="4.140625" style="203" customWidth="1"/>
    <col min="5150" max="5159" width="4" style="203" customWidth="1"/>
    <col min="5160" max="5376" width="9.140625" style="203"/>
    <col min="5377" max="5377" width="4.42578125" style="203" customWidth="1"/>
    <col min="5378" max="5378" width="9.140625" style="203"/>
    <col min="5379" max="5379" width="57.85546875" style="203" customWidth="1"/>
    <col min="5380" max="5382" width="5.7109375" style="203" customWidth="1"/>
    <col min="5383" max="5387" width="7.7109375" style="203" customWidth="1"/>
    <col min="5388" max="5404" width="4" style="203" customWidth="1"/>
    <col min="5405" max="5405" width="4.140625" style="203" customWidth="1"/>
    <col min="5406" max="5415" width="4" style="203" customWidth="1"/>
    <col min="5416" max="5632" width="9.140625" style="203"/>
    <col min="5633" max="5633" width="4.42578125" style="203" customWidth="1"/>
    <col min="5634" max="5634" width="9.140625" style="203"/>
    <col min="5635" max="5635" width="57.85546875" style="203" customWidth="1"/>
    <col min="5636" max="5638" width="5.7109375" style="203" customWidth="1"/>
    <col min="5639" max="5643" width="7.7109375" style="203" customWidth="1"/>
    <col min="5644" max="5660" width="4" style="203" customWidth="1"/>
    <col min="5661" max="5661" width="4.140625" style="203" customWidth="1"/>
    <col min="5662" max="5671" width="4" style="203" customWidth="1"/>
    <col min="5672" max="5888" width="9.140625" style="203"/>
    <col min="5889" max="5889" width="4.42578125" style="203" customWidth="1"/>
    <col min="5890" max="5890" width="9.140625" style="203"/>
    <col min="5891" max="5891" width="57.85546875" style="203" customWidth="1"/>
    <col min="5892" max="5894" width="5.7109375" style="203" customWidth="1"/>
    <col min="5895" max="5899" width="7.7109375" style="203" customWidth="1"/>
    <col min="5900" max="5916" width="4" style="203" customWidth="1"/>
    <col min="5917" max="5917" width="4.140625" style="203" customWidth="1"/>
    <col min="5918" max="5927" width="4" style="203" customWidth="1"/>
    <col min="5928" max="6144" width="9.140625" style="203"/>
    <col min="6145" max="6145" width="4.42578125" style="203" customWidth="1"/>
    <col min="6146" max="6146" width="9.140625" style="203"/>
    <col min="6147" max="6147" width="57.85546875" style="203" customWidth="1"/>
    <col min="6148" max="6150" width="5.7109375" style="203" customWidth="1"/>
    <col min="6151" max="6155" width="7.7109375" style="203" customWidth="1"/>
    <col min="6156" max="6172" width="4" style="203" customWidth="1"/>
    <col min="6173" max="6173" width="4.140625" style="203" customWidth="1"/>
    <col min="6174" max="6183" width="4" style="203" customWidth="1"/>
    <col min="6184" max="6400" width="9.140625" style="203"/>
    <col min="6401" max="6401" width="4.42578125" style="203" customWidth="1"/>
    <col min="6402" max="6402" width="9.140625" style="203"/>
    <col min="6403" max="6403" width="57.85546875" style="203" customWidth="1"/>
    <col min="6404" max="6406" width="5.7109375" style="203" customWidth="1"/>
    <col min="6407" max="6411" width="7.7109375" style="203" customWidth="1"/>
    <col min="6412" max="6428" width="4" style="203" customWidth="1"/>
    <col min="6429" max="6429" width="4.140625" style="203" customWidth="1"/>
    <col min="6430" max="6439" width="4" style="203" customWidth="1"/>
    <col min="6440" max="6656" width="9.140625" style="203"/>
    <col min="6657" max="6657" width="4.42578125" style="203" customWidth="1"/>
    <col min="6658" max="6658" width="9.140625" style="203"/>
    <col min="6659" max="6659" width="57.85546875" style="203" customWidth="1"/>
    <col min="6660" max="6662" width="5.7109375" style="203" customWidth="1"/>
    <col min="6663" max="6667" width="7.7109375" style="203" customWidth="1"/>
    <col min="6668" max="6684" width="4" style="203" customWidth="1"/>
    <col min="6685" max="6685" width="4.140625" style="203" customWidth="1"/>
    <col min="6686" max="6695" width="4" style="203" customWidth="1"/>
    <col min="6696" max="6912" width="9.140625" style="203"/>
    <col min="6913" max="6913" width="4.42578125" style="203" customWidth="1"/>
    <col min="6914" max="6914" width="9.140625" style="203"/>
    <col min="6915" max="6915" width="57.85546875" style="203" customWidth="1"/>
    <col min="6916" max="6918" width="5.7109375" style="203" customWidth="1"/>
    <col min="6919" max="6923" width="7.7109375" style="203" customWidth="1"/>
    <col min="6924" max="6940" width="4" style="203" customWidth="1"/>
    <col min="6941" max="6941" width="4.140625" style="203" customWidth="1"/>
    <col min="6942" max="6951" width="4" style="203" customWidth="1"/>
    <col min="6952" max="7168" width="9.140625" style="203"/>
    <col min="7169" max="7169" width="4.42578125" style="203" customWidth="1"/>
    <col min="7170" max="7170" width="9.140625" style="203"/>
    <col min="7171" max="7171" width="57.85546875" style="203" customWidth="1"/>
    <col min="7172" max="7174" width="5.7109375" style="203" customWidth="1"/>
    <col min="7175" max="7179" width="7.7109375" style="203" customWidth="1"/>
    <col min="7180" max="7196" width="4" style="203" customWidth="1"/>
    <col min="7197" max="7197" width="4.140625" style="203" customWidth="1"/>
    <col min="7198" max="7207" width="4" style="203" customWidth="1"/>
    <col min="7208" max="7424" width="9.140625" style="203"/>
    <col min="7425" max="7425" width="4.42578125" style="203" customWidth="1"/>
    <col min="7426" max="7426" width="9.140625" style="203"/>
    <col min="7427" max="7427" width="57.85546875" style="203" customWidth="1"/>
    <col min="7428" max="7430" width="5.7109375" style="203" customWidth="1"/>
    <col min="7431" max="7435" width="7.7109375" style="203" customWidth="1"/>
    <col min="7436" max="7452" width="4" style="203" customWidth="1"/>
    <col min="7453" max="7453" width="4.140625" style="203" customWidth="1"/>
    <col min="7454" max="7463" width="4" style="203" customWidth="1"/>
    <col min="7464" max="7680" width="9.140625" style="203"/>
    <col min="7681" max="7681" width="4.42578125" style="203" customWidth="1"/>
    <col min="7682" max="7682" width="9.140625" style="203"/>
    <col min="7683" max="7683" width="57.85546875" style="203" customWidth="1"/>
    <col min="7684" max="7686" width="5.7109375" style="203" customWidth="1"/>
    <col min="7687" max="7691" width="7.7109375" style="203" customWidth="1"/>
    <col min="7692" max="7708" width="4" style="203" customWidth="1"/>
    <col min="7709" max="7709" width="4.140625" style="203" customWidth="1"/>
    <col min="7710" max="7719" width="4" style="203" customWidth="1"/>
    <col min="7720" max="7936" width="9.140625" style="203"/>
    <col min="7937" max="7937" width="4.42578125" style="203" customWidth="1"/>
    <col min="7938" max="7938" width="9.140625" style="203"/>
    <col min="7939" max="7939" width="57.85546875" style="203" customWidth="1"/>
    <col min="7940" max="7942" width="5.7109375" style="203" customWidth="1"/>
    <col min="7943" max="7947" width="7.7109375" style="203" customWidth="1"/>
    <col min="7948" max="7964" width="4" style="203" customWidth="1"/>
    <col min="7965" max="7965" width="4.140625" style="203" customWidth="1"/>
    <col min="7966" max="7975" width="4" style="203" customWidth="1"/>
    <col min="7976" max="8192" width="9.140625" style="203"/>
    <col min="8193" max="8193" width="4.42578125" style="203" customWidth="1"/>
    <col min="8194" max="8194" width="9.140625" style="203"/>
    <col min="8195" max="8195" width="57.85546875" style="203" customWidth="1"/>
    <col min="8196" max="8198" width="5.7109375" style="203" customWidth="1"/>
    <col min="8199" max="8203" width="7.7109375" style="203" customWidth="1"/>
    <col min="8204" max="8220" width="4" style="203" customWidth="1"/>
    <col min="8221" max="8221" width="4.140625" style="203" customWidth="1"/>
    <col min="8222" max="8231" width="4" style="203" customWidth="1"/>
    <col min="8232" max="8448" width="9.140625" style="203"/>
    <col min="8449" max="8449" width="4.42578125" style="203" customWidth="1"/>
    <col min="8450" max="8450" width="9.140625" style="203"/>
    <col min="8451" max="8451" width="57.85546875" style="203" customWidth="1"/>
    <col min="8452" max="8454" width="5.7109375" style="203" customWidth="1"/>
    <col min="8455" max="8459" width="7.7109375" style="203" customWidth="1"/>
    <col min="8460" max="8476" width="4" style="203" customWidth="1"/>
    <col min="8477" max="8477" width="4.140625" style="203" customWidth="1"/>
    <col min="8478" max="8487" width="4" style="203" customWidth="1"/>
    <col min="8488" max="8704" width="9.140625" style="203"/>
    <col min="8705" max="8705" width="4.42578125" style="203" customWidth="1"/>
    <col min="8706" max="8706" width="9.140625" style="203"/>
    <col min="8707" max="8707" width="57.85546875" style="203" customWidth="1"/>
    <col min="8708" max="8710" width="5.7109375" style="203" customWidth="1"/>
    <col min="8711" max="8715" width="7.7109375" style="203" customWidth="1"/>
    <col min="8716" max="8732" width="4" style="203" customWidth="1"/>
    <col min="8733" max="8733" width="4.140625" style="203" customWidth="1"/>
    <col min="8734" max="8743" width="4" style="203" customWidth="1"/>
    <col min="8744" max="8960" width="9.140625" style="203"/>
    <col min="8961" max="8961" width="4.42578125" style="203" customWidth="1"/>
    <col min="8962" max="8962" width="9.140625" style="203"/>
    <col min="8963" max="8963" width="57.85546875" style="203" customWidth="1"/>
    <col min="8964" max="8966" width="5.7109375" style="203" customWidth="1"/>
    <col min="8967" max="8971" width="7.7109375" style="203" customWidth="1"/>
    <col min="8972" max="8988" width="4" style="203" customWidth="1"/>
    <col min="8989" max="8989" width="4.140625" style="203" customWidth="1"/>
    <col min="8990" max="8999" width="4" style="203" customWidth="1"/>
    <col min="9000" max="9216" width="9.140625" style="203"/>
    <col min="9217" max="9217" width="4.42578125" style="203" customWidth="1"/>
    <col min="9218" max="9218" width="9.140625" style="203"/>
    <col min="9219" max="9219" width="57.85546875" style="203" customWidth="1"/>
    <col min="9220" max="9222" width="5.7109375" style="203" customWidth="1"/>
    <col min="9223" max="9227" width="7.7109375" style="203" customWidth="1"/>
    <col min="9228" max="9244" width="4" style="203" customWidth="1"/>
    <col min="9245" max="9245" width="4.140625" style="203" customWidth="1"/>
    <col min="9246" max="9255" width="4" style="203" customWidth="1"/>
    <col min="9256" max="9472" width="9.140625" style="203"/>
    <col min="9473" max="9473" width="4.42578125" style="203" customWidth="1"/>
    <col min="9474" max="9474" width="9.140625" style="203"/>
    <col min="9475" max="9475" width="57.85546875" style="203" customWidth="1"/>
    <col min="9476" max="9478" width="5.7109375" style="203" customWidth="1"/>
    <col min="9479" max="9483" width="7.7109375" style="203" customWidth="1"/>
    <col min="9484" max="9500" width="4" style="203" customWidth="1"/>
    <col min="9501" max="9501" width="4.140625" style="203" customWidth="1"/>
    <col min="9502" max="9511" width="4" style="203" customWidth="1"/>
    <col min="9512" max="9728" width="9.140625" style="203"/>
    <col min="9729" max="9729" width="4.42578125" style="203" customWidth="1"/>
    <col min="9730" max="9730" width="9.140625" style="203"/>
    <col min="9731" max="9731" width="57.85546875" style="203" customWidth="1"/>
    <col min="9732" max="9734" width="5.7109375" style="203" customWidth="1"/>
    <col min="9735" max="9739" width="7.7109375" style="203" customWidth="1"/>
    <col min="9740" max="9756" width="4" style="203" customWidth="1"/>
    <col min="9757" max="9757" width="4.140625" style="203" customWidth="1"/>
    <col min="9758" max="9767" width="4" style="203" customWidth="1"/>
    <col min="9768" max="9984" width="9.140625" style="203"/>
    <col min="9985" max="9985" width="4.42578125" style="203" customWidth="1"/>
    <col min="9986" max="9986" width="9.140625" style="203"/>
    <col min="9987" max="9987" width="57.85546875" style="203" customWidth="1"/>
    <col min="9988" max="9990" width="5.7109375" style="203" customWidth="1"/>
    <col min="9991" max="9995" width="7.7109375" style="203" customWidth="1"/>
    <col min="9996" max="10012" width="4" style="203" customWidth="1"/>
    <col min="10013" max="10013" width="4.140625" style="203" customWidth="1"/>
    <col min="10014" max="10023" width="4" style="203" customWidth="1"/>
    <col min="10024" max="10240" width="9.140625" style="203"/>
    <col min="10241" max="10241" width="4.42578125" style="203" customWidth="1"/>
    <col min="10242" max="10242" width="9.140625" style="203"/>
    <col min="10243" max="10243" width="57.85546875" style="203" customWidth="1"/>
    <col min="10244" max="10246" width="5.7109375" style="203" customWidth="1"/>
    <col min="10247" max="10251" width="7.7109375" style="203" customWidth="1"/>
    <col min="10252" max="10268" width="4" style="203" customWidth="1"/>
    <col min="10269" max="10269" width="4.140625" style="203" customWidth="1"/>
    <col min="10270" max="10279" width="4" style="203" customWidth="1"/>
    <col min="10280" max="10496" width="9.140625" style="203"/>
    <col min="10497" max="10497" width="4.42578125" style="203" customWidth="1"/>
    <col min="10498" max="10498" width="9.140625" style="203"/>
    <col min="10499" max="10499" width="57.85546875" style="203" customWidth="1"/>
    <col min="10500" max="10502" width="5.7109375" style="203" customWidth="1"/>
    <col min="10503" max="10507" width="7.7109375" style="203" customWidth="1"/>
    <col min="10508" max="10524" width="4" style="203" customWidth="1"/>
    <col min="10525" max="10525" width="4.140625" style="203" customWidth="1"/>
    <col min="10526" max="10535" width="4" style="203" customWidth="1"/>
    <col min="10536" max="10752" width="9.140625" style="203"/>
    <col min="10753" max="10753" width="4.42578125" style="203" customWidth="1"/>
    <col min="10754" max="10754" width="9.140625" style="203"/>
    <col min="10755" max="10755" width="57.85546875" style="203" customWidth="1"/>
    <col min="10756" max="10758" width="5.7109375" style="203" customWidth="1"/>
    <col min="10759" max="10763" width="7.7109375" style="203" customWidth="1"/>
    <col min="10764" max="10780" width="4" style="203" customWidth="1"/>
    <col min="10781" max="10781" width="4.140625" style="203" customWidth="1"/>
    <col min="10782" max="10791" width="4" style="203" customWidth="1"/>
    <col min="10792" max="11008" width="9.140625" style="203"/>
    <col min="11009" max="11009" width="4.42578125" style="203" customWidth="1"/>
    <col min="11010" max="11010" width="9.140625" style="203"/>
    <col min="11011" max="11011" width="57.85546875" style="203" customWidth="1"/>
    <col min="11012" max="11014" width="5.7109375" style="203" customWidth="1"/>
    <col min="11015" max="11019" width="7.7109375" style="203" customWidth="1"/>
    <col min="11020" max="11036" width="4" style="203" customWidth="1"/>
    <col min="11037" max="11037" width="4.140625" style="203" customWidth="1"/>
    <col min="11038" max="11047" width="4" style="203" customWidth="1"/>
    <col min="11048" max="11264" width="9.140625" style="203"/>
    <col min="11265" max="11265" width="4.42578125" style="203" customWidth="1"/>
    <col min="11266" max="11266" width="9.140625" style="203"/>
    <col min="11267" max="11267" width="57.85546875" style="203" customWidth="1"/>
    <col min="11268" max="11270" width="5.7109375" style="203" customWidth="1"/>
    <col min="11271" max="11275" width="7.7109375" style="203" customWidth="1"/>
    <col min="11276" max="11292" width="4" style="203" customWidth="1"/>
    <col min="11293" max="11293" width="4.140625" style="203" customWidth="1"/>
    <col min="11294" max="11303" width="4" style="203" customWidth="1"/>
    <col min="11304" max="11520" width="9.140625" style="203"/>
    <col min="11521" max="11521" width="4.42578125" style="203" customWidth="1"/>
    <col min="11522" max="11522" width="9.140625" style="203"/>
    <col min="11523" max="11523" width="57.85546875" style="203" customWidth="1"/>
    <col min="11524" max="11526" width="5.7109375" style="203" customWidth="1"/>
    <col min="11527" max="11531" width="7.7109375" style="203" customWidth="1"/>
    <col min="11532" max="11548" width="4" style="203" customWidth="1"/>
    <col min="11549" max="11549" width="4.140625" style="203" customWidth="1"/>
    <col min="11550" max="11559" width="4" style="203" customWidth="1"/>
    <col min="11560" max="11776" width="9.140625" style="203"/>
    <col min="11777" max="11777" width="4.42578125" style="203" customWidth="1"/>
    <col min="11778" max="11778" width="9.140625" style="203"/>
    <col min="11779" max="11779" width="57.85546875" style="203" customWidth="1"/>
    <col min="11780" max="11782" width="5.7109375" style="203" customWidth="1"/>
    <col min="11783" max="11787" width="7.7109375" style="203" customWidth="1"/>
    <col min="11788" max="11804" width="4" style="203" customWidth="1"/>
    <col min="11805" max="11805" width="4.140625" style="203" customWidth="1"/>
    <col min="11806" max="11815" width="4" style="203" customWidth="1"/>
    <col min="11816" max="12032" width="9.140625" style="203"/>
    <col min="12033" max="12033" width="4.42578125" style="203" customWidth="1"/>
    <col min="12034" max="12034" width="9.140625" style="203"/>
    <col min="12035" max="12035" width="57.85546875" style="203" customWidth="1"/>
    <col min="12036" max="12038" width="5.7109375" style="203" customWidth="1"/>
    <col min="12039" max="12043" width="7.7109375" style="203" customWidth="1"/>
    <col min="12044" max="12060" width="4" style="203" customWidth="1"/>
    <col min="12061" max="12061" width="4.140625" style="203" customWidth="1"/>
    <col min="12062" max="12071" width="4" style="203" customWidth="1"/>
    <col min="12072" max="12288" width="9.140625" style="203"/>
    <col min="12289" max="12289" width="4.42578125" style="203" customWidth="1"/>
    <col min="12290" max="12290" width="9.140625" style="203"/>
    <col min="12291" max="12291" width="57.85546875" style="203" customWidth="1"/>
    <col min="12292" max="12294" width="5.7109375" style="203" customWidth="1"/>
    <col min="12295" max="12299" width="7.7109375" style="203" customWidth="1"/>
    <col min="12300" max="12316" width="4" style="203" customWidth="1"/>
    <col min="12317" max="12317" width="4.140625" style="203" customWidth="1"/>
    <col min="12318" max="12327" width="4" style="203" customWidth="1"/>
    <col min="12328" max="12544" width="9.140625" style="203"/>
    <col min="12545" max="12545" width="4.42578125" style="203" customWidth="1"/>
    <col min="12546" max="12546" width="9.140625" style="203"/>
    <col min="12547" max="12547" width="57.85546875" style="203" customWidth="1"/>
    <col min="12548" max="12550" width="5.7109375" style="203" customWidth="1"/>
    <col min="12551" max="12555" width="7.7109375" style="203" customWidth="1"/>
    <col min="12556" max="12572" width="4" style="203" customWidth="1"/>
    <col min="12573" max="12573" width="4.140625" style="203" customWidth="1"/>
    <col min="12574" max="12583" width="4" style="203" customWidth="1"/>
    <col min="12584" max="12800" width="9.140625" style="203"/>
    <col min="12801" max="12801" width="4.42578125" style="203" customWidth="1"/>
    <col min="12802" max="12802" width="9.140625" style="203"/>
    <col min="12803" max="12803" width="57.85546875" style="203" customWidth="1"/>
    <col min="12804" max="12806" width="5.7109375" style="203" customWidth="1"/>
    <col min="12807" max="12811" width="7.7109375" style="203" customWidth="1"/>
    <col min="12812" max="12828" width="4" style="203" customWidth="1"/>
    <col min="12829" max="12829" width="4.140625" style="203" customWidth="1"/>
    <col min="12830" max="12839" width="4" style="203" customWidth="1"/>
    <col min="12840" max="13056" width="9.140625" style="203"/>
    <col min="13057" max="13057" width="4.42578125" style="203" customWidth="1"/>
    <col min="13058" max="13058" width="9.140625" style="203"/>
    <col min="13059" max="13059" width="57.85546875" style="203" customWidth="1"/>
    <col min="13060" max="13062" width="5.7109375" style="203" customWidth="1"/>
    <col min="13063" max="13067" width="7.7109375" style="203" customWidth="1"/>
    <col min="13068" max="13084" width="4" style="203" customWidth="1"/>
    <col min="13085" max="13085" width="4.140625" style="203" customWidth="1"/>
    <col min="13086" max="13095" width="4" style="203" customWidth="1"/>
    <col min="13096" max="13312" width="9.140625" style="203"/>
    <col min="13313" max="13313" width="4.42578125" style="203" customWidth="1"/>
    <col min="13314" max="13314" width="9.140625" style="203"/>
    <col min="13315" max="13315" width="57.85546875" style="203" customWidth="1"/>
    <col min="13316" max="13318" width="5.7109375" style="203" customWidth="1"/>
    <col min="13319" max="13323" width="7.7109375" style="203" customWidth="1"/>
    <col min="13324" max="13340" width="4" style="203" customWidth="1"/>
    <col min="13341" max="13341" width="4.140625" style="203" customWidth="1"/>
    <col min="13342" max="13351" width="4" style="203" customWidth="1"/>
    <col min="13352" max="13568" width="9.140625" style="203"/>
    <col min="13569" max="13569" width="4.42578125" style="203" customWidth="1"/>
    <col min="13570" max="13570" width="9.140625" style="203"/>
    <col min="13571" max="13571" width="57.85546875" style="203" customWidth="1"/>
    <col min="13572" max="13574" width="5.7109375" style="203" customWidth="1"/>
    <col min="13575" max="13579" width="7.7109375" style="203" customWidth="1"/>
    <col min="13580" max="13596" width="4" style="203" customWidth="1"/>
    <col min="13597" max="13597" width="4.140625" style="203" customWidth="1"/>
    <col min="13598" max="13607" width="4" style="203" customWidth="1"/>
    <col min="13608" max="13824" width="9.140625" style="203"/>
    <col min="13825" max="13825" width="4.42578125" style="203" customWidth="1"/>
    <col min="13826" max="13826" width="9.140625" style="203"/>
    <col min="13827" max="13827" width="57.85546875" style="203" customWidth="1"/>
    <col min="13828" max="13830" width="5.7109375" style="203" customWidth="1"/>
    <col min="13831" max="13835" width="7.7109375" style="203" customWidth="1"/>
    <col min="13836" max="13852" width="4" style="203" customWidth="1"/>
    <col min="13853" max="13853" width="4.140625" style="203" customWidth="1"/>
    <col min="13854" max="13863" width="4" style="203" customWidth="1"/>
    <col min="13864" max="14080" width="9.140625" style="203"/>
    <col min="14081" max="14081" width="4.42578125" style="203" customWidth="1"/>
    <col min="14082" max="14082" width="9.140625" style="203"/>
    <col min="14083" max="14083" width="57.85546875" style="203" customWidth="1"/>
    <col min="14084" max="14086" width="5.7109375" style="203" customWidth="1"/>
    <col min="14087" max="14091" width="7.7109375" style="203" customWidth="1"/>
    <col min="14092" max="14108" width="4" style="203" customWidth="1"/>
    <col min="14109" max="14109" width="4.140625" style="203" customWidth="1"/>
    <col min="14110" max="14119" width="4" style="203" customWidth="1"/>
    <col min="14120" max="14336" width="9.140625" style="203"/>
    <col min="14337" max="14337" width="4.42578125" style="203" customWidth="1"/>
    <col min="14338" max="14338" width="9.140625" style="203"/>
    <col min="14339" max="14339" width="57.85546875" style="203" customWidth="1"/>
    <col min="14340" max="14342" width="5.7109375" style="203" customWidth="1"/>
    <col min="14343" max="14347" width="7.7109375" style="203" customWidth="1"/>
    <col min="14348" max="14364" width="4" style="203" customWidth="1"/>
    <col min="14365" max="14365" width="4.140625" style="203" customWidth="1"/>
    <col min="14366" max="14375" width="4" style="203" customWidth="1"/>
    <col min="14376" max="14592" width="9.140625" style="203"/>
    <col min="14593" max="14593" width="4.42578125" style="203" customWidth="1"/>
    <col min="14594" max="14594" width="9.140625" style="203"/>
    <col min="14595" max="14595" width="57.85546875" style="203" customWidth="1"/>
    <col min="14596" max="14598" width="5.7109375" style="203" customWidth="1"/>
    <col min="14599" max="14603" width="7.7109375" style="203" customWidth="1"/>
    <col min="14604" max="14620" width="4" style="203" customWidth="1"/>
    <col min="14621" max="14621" width="4.140625" style="203" customWidth="1"/>
    <col min="14622" max="14631" width="4" style="203" customWidth="1"/>
    <col min="14632" max="14848" width="9.140625" style="203"/>
    <col min="14849" max="14849" width="4.42578125" style="203" customWidth="1"/>
    <col min="14850" max="14850" width="9.140625" style="203"/>
    <col min="14851" max="14851" width="57.85546875" style="203" customWidth="1"/>
    <col min="14852" max="14854" width="5.7109375" style="203" customWidth="1"/>
    <col min="14855" max="14859" width="7.7109375" style="203" customWidth="1"/>
    <col min="14860" max="14876" width="4" style="203" customWidth="1"/>
    <col min="14877" max="14877" width="4.140625" style="203" customWidth="1"/>
    <col min="14878" max="14887" width="4" style="203" customWidth="1"/>
    <col min="14888" max="15104" width="9.140625" style="203"/>
    <col min="15105" max="15105" width="4.42578125" style="203" customWidth="1"/>
    <col min="15106" max="15106" width="9.140625" style="203"/>
    <col min="15107" max="15107" width="57.85546875" style="203" customWidth="1"/>
    <col min="15108" max="15110" width="5.7109375" style="203" customWidth="1"/>
    <col min="15111" max="15115" width="7.7109375" style="203" customWidth="1"/>
    <col min="15116" max="15132" width="4" style="203" customWidth="1"/>
    <col min="15133" max="15133" width="4.140625" style="203" customWidth="1"/>
    <col min="15134" max="15143" width="4" style="203" customWidth="1"/>
    <col min="15144" max="15360" width="9.140625" style="203"/>
    <col min="15361" max="15361" width="4.42578125" style="203" customWidth="1"/>
    <col min="15362" max="15362" width="9.140625" style="203"/>
    <col min="15363" max="15363" width="57.85546875" style="203" customWidth="1"/>
    <col min="15364" max="15366" width="5.7109375" style="203" customWidth="1"/>
    <col min="15367" max="15371" width="7.7109375" style="203" customWidth="1"/>
    <col min="15372" max="15388" width="4" style="203" customWidth="1"/>
    <col min="15389" max="15389" width="4.140625" style="203" customWidth="1"/>
    <col min="15390" max="15399" width="4" style="203" customWidth="1"/>
    <col min="15400" max="15616" width="9.140625" style="203"/>
    <col min="15617" max="15617" width="4.42578125" style="203" customWidth="1"/>
    <col min="15618" max="15618" width="9.140625" style="203"/>
    <col min="15619" max="15619" width="57.85546875" style="203" customWidth="1"/>
    <col min="15620" max="15622" width="5.7109375" style="203" customWidth="1"/>
    <col min="15623" max="15627" width="7.7109375" style="203" customWidth="1"/>
    <col min="15628" max="15644" width="4" style="203" customWidth="1"/>
    <col min="15645" max="15645" width="4.140625" style="203" customWidth="1"/>
    <col min="15646" max="15655" width="4" style="203" customWidth="1"/>
    <col min="15656" max="15872" width="9.140625" style="203"/>
    <col min="15873" max="15873" width="4.42578125" style="203" customWidth="1"/>
    <col min="15874" max="15874" width="9.140625" style="203"/>
    <col min="15875" max="15875" width="57.85546875" style="203" customWidth="1"/>
    <col min="15876" max="15878" width="5.7109375" style="203" customWidth="1"/>
    <col min="15879" max="15883" width="7.7109375" style="203" customWidth="1"/>
    <col min="15884" max="15900" width="4" style="203" customWidth="1"/>
    <col min="15901" max="15901" width="4.140625" style="203" customWidth="1"/>
    <col min="15902" max="15911" width="4" style="203" customWidth="1"/>
    <col min="15912" max="16128" width="9.140625" style="203"/>
    <col min="16129" max="16129" width="4.42578125" style="203" customWidth="1"/>
    <col min="16130" max="16130" width="9.140625" style="203"/>
    <col min="16131" max="16131" width="57.85546875" style="203" customWidth="1"/>
    <col min="16132" max="16134" width="5.7109375" style="203" customWidth="1"/>
    <col min="16135" max="16139" width="7.7109375" style="203" customWidth="1"/>
    <col min="16140" max="16156" width="4" style="203" customWidth="1"/>
    <col min="16157" max="16157" width="4.140625" style="203" customWidth="1"/>
    <col min="16158" max="16167" width="4" style="203" customWidth="1"/>
    <col min="16168" max="16384" width="9.140625" style="203"/>
  </cols>
  <sheetData>
    <row r="3" spans="1:27" x14ac:dyDescent="0.2">
      <c r="A3" s="200"/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00"/>
    </row>
    <row r="4" spans="1:27" ht="13.5" thickBot="1" x14ac:dyDescent="0.25">
      <c r="A4" s="200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</row>
    <row r="5" spans="1:27" x14ac:dyDescent="0.2">
      <c r="A5" s="213"/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8"/>
    </row>
    <row r="6" spans="1:27" ht="22.5" x14ac:dyDescent="0.2">
      <c r="A6" s="214"/>
      <c r="B6" s="199" t="s">
        <v>194</v>
      </c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1"/>
    </row>
    <row r="7" spans="1:27" x14ac:dyDescent="0.2">
      <c r="A7" s="214"/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1"/>
    </row>
    <row r="8" spans="1:27" ht="18" x14ac:dyDescent="0.2">
      <c r="A8" s="214"/>
      <c r="B8" s="202" t="s">
        <v>0</v>
      </c>
      <c r="D8" s="202" t="s">
        <v>195</v>
      </c>
      <c r="E8" s="202"/>
      <c r="F8" s="202"/>
      <c r="G8" s="202"/>
      <c r="H8" s="202"/>
      <c r="I8" s="200"/>
      <c r="J8" s="200"/>
      <c r="K8" s="200"/>
      <c r="L8" s="200"/>
      <c r="M8" s="200"/>
      <c r="N8" s="200"/>
      <c r="O8" s="200"/>
      <c r="P8" s="200"/>
      <c r="Q8" s="200"/>
      <c r="R8" s="200"/>
      <c r="S8" s="200"/>
      <c r="T8" s="200"/>
      <c r="U8" s="200"/>
      <c r="V8" s="200"/>
      <c r="W8" s="200"/>
      <c r="X8" s="200"/>
      <c r="Y8" s="200"/>
      <c r="Z8" s="200"/>
      <c r="AA8" s="201"/>
    </row>
    <row r="9" spans="1:27" ht="20.25" x14ac:dyDescent="0.2">
      <c r="A9" s="214"/>
      <c r="B9" s="204" t="s">
        <v>80</v>
      </c>
      <c r="D9" s="205" t="s">
        <v>196</v>
      </c>
      <c r="E9" s="206"/>
      <c r="F9" s="206"/>
      <c r="G9" s="206"/>
      <c r="H9" s="206"/>
      <c r="I9" s="206"/>
      <c r="J9" s="200"/>
      <c r="K9" s="200"/>
      <c r="L9" s="200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0"/>
      <c r="AA9" s="201"/>
    </row>
    <row r="10" spans="1:27" ht="20.25" x14ac:dyDescent="0.2">
      <c r="A10" s="214"/>
      <c r="B10" s="204" t="s">
        <v>62</v>
      </c>
      <c r="D10" s="206" t="s">
        <v>197</v>
      </c>
      <c r="E10" s="206"/>
      <c r="F10" s="206"/>
      <c r="G10" s="206"/>
      <c r="H10" s="206"/>
      <c r="I10" s="206"/>
      <c r="J10" s="200"/>
      <c r="K10" s="200"/>
      <c r="L10" s="200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0"/>
      <c r="AA10" s="201"/>
    </row>
    <row r="11" spans="1:27" ht="20.25" x14ac:dyDescent="0.2">
      <c r="A11" s="214"/>
      <c r="B11" s="204" t="s">
        <v>61</v>
      </c>
      <c r="D11" s="206" t="s">
        <v>76</v>
      </c>
      <c r="E11" s="206"/>
      <c r="F11" s="206"/>
      <c r="G11" s="206"/>
      <c r="H11" s="206"/>
      <c r="I11" s="206"/>
      <c r="J11" s="200"/>
      <c r="K11" s="200"/>
      <c r="L11" s="200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0"/>
      <c r="AA11" s="201"/>
    </row>
    <row r="12" spans="1:27" ht="20.25" x14ac:dyDescent="0.2">
      <c r="A12" s="214"/>
      <c r="B12" s="200"/>
      <c r="C12" s="200"/>
      <c r="D12" s="200"/>
      <c r="E12" s="200"/>
      <c r="F12" s="200"/>
      <c r="G12" s="200"/>
      <c r="H12" s="200"/>
      <c r="I12" s="206"/>
      <c r="J12" s="200"/>
      <c r="K12" s="200"/>
      <c r="L12" s="200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0"/>
      <c r="AA12" s="201"/>
    </row>
    <row r="13" spans="1:27" ht="21" thickBot="1" x14ac:dyDescent="0.25">
      <c r="A13" s="214"/>
      <c r="B13" s="207"/>
      <c r="C13" s="207"/>
      <c r="D13" s="207"/>
      <c r="E13" s="207"/>
      <c r="F13" s="207"/>
      <c r="G13" s="207"/>
      <c r="H13" s="207"/>
      <c r="I13" s="207"/>
      <c r="J13" s="200"/>
      <c r="K13" s="200"/>
      <c r="L13" s="200"/>
      <c r="M13" s="207"/>
      <c r="N13" s="207"/>
      <c r="O13" s="207"/>
      <c r="P13" s="207"/>
      <c r="Q13" s="207"/>
      <c r="R13" s="207"/>
      <c r="S13" s="207"/>
      <c r="T13" s="207"/>
      <c r="U13" s="207"/>
      <c r="V13" s="207"/>
      <c r="W13" s="207"/>
      <c r="X13" s="207"/>
      <c r="Y13" s="207"/>
      <c r="Z13" s="200"/>
      <c r="AA13" s="201"/>
    </row>
    <row r="14" spans="1:27" ht="40.9" customHeight="1" thickBot="1" x14ac:dyDescent="0.25">
      <c r="A14" s="214"/>
      <c r="B14" s="332" t="s">
        <v>198</v>
      </c>
      <c r="C14" s="333"/>
      <c r="D14" s="333"/>
      <c r="E14" s="333"/>
      <c r="F14" s="334"/>
      <c r="G14" s="208">
        <v>2265</v>
      </c>
      <c r="H14" s="209" t="s">
        <v>199</v>
      </c>
      <c r="I14" s="210"/>
      <c r="J14" s="207"/>
      <c r="K14" s="207"/>
      <c r="L14" s="207"/>
      <c r="M14" s="207"/>
      <c r="N14" s="207"/>
      <c r="O14" s="207"/>
      <c r="P14" s="207"/>
      <c r="Q14" s="207"/>
      <c r="R14" s="207"/>
      <c r="S14" s="207"/>
      <c r="T14" s="207"/>
      <c r="U14" s="207"/>
      <c r="V14" s="207"/>
      <c r="W14" s="207"/>
      <c r="X14" s="207"/>
      <c r="Y14" s="207"/>
      <c r="Z14" s="200"/>
      <c r="AA14" s="201"/>
    </row>
    <row r="15" spans="1:27" ht="77.45" customHeight="1" thickBot="1" x14ac:dyDescent="0.25">
      <c r="A15" s="214"/>
      <c r="B15" s="335" t="s">
        <v>200</v>
      </c>
      <c r="C15" s="336"/>
      <c r="D15" s="336"/>
      <c r="E15" s="336"/>
      <c r="F15" s="337"/>
      <c r="G15" s="208">
        <v>107.2</v>
      </c>
      <c r="H15" s="209" t="s">
        <v>59</v>
      </c>
      <c r="I15" s="210"/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/>
      <c r="W15" s="207"/>
      <c r="X15" s="207"/>
      <c r="Y15" s="207"/>
      <c r="Z15" s="200"/>
      <c r="AA15" s="201"/>
    </row>
    <row r="16" spans="1:27" ht="78" customHeight="1" thickBot="1" x14ac:dyDescent="0.25">
      <c r="A16" s="214"/>
      <c r="B16" s="335" t="s">
        <v>201</v>
      </c>
      <c r="C16" s="336"/>
      <c r="D16" s="336"/>
      <c r="E16" s="336"/>
      <c r="F16" s="337"/>
      <c r="G16" s="208">
        <v>7</v>
      </c>
      <c r="H16" s="209" t="s">
        <v>59</v>
      </c>
      <c r="I16" s="210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0"/>
      <c r="AA16" s="201"/>
    </row>
    <row r="17" spans="1:27" ht="54.6" customHeight="1" thickBot="1" x14ac:dyDescent="0.25">
      <c r="A17" s="214"/>
      <c r="B17" s="338" t="s">
        <v>202</v>
      </c>
      <c r="C17" s="339"/>
      <c r="D17" s="339"/>
      <c r="E17" s="339"/>
      <c r="F17" s="340"/>
      <c r="G17" s="208">
        <v>63</v>
      </c>
      <c r="H17" s="209" t="s">
        <v>59</v>
      </c>
      <c r="I17" s="210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0"/>
      <c r="AA17" s="201"/>
    </row>
    <row r="18" spans="1:27" ht="85.15" customHeight="1" thickBot="1" x14ac:dyDescent="0.25">
      <c r="A18" s="214"/>
      <c r="B18" s="335" t="s">
        <v>203</v>
      </c>
      <c r="C18" s="336"/>
      <c r="D18" s="336"/>
      <c r="E18" s="336"/>
      <c r="F18" s="337"/>
      <c r="G18" s="208">
        <v>107</v>
      </c>
      <c r="H18" s="209" t="s">
        <v>59</v>
      </c>
      <c r="I18" s="210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7"/>
      <c r="Z18" s="200"/>
      <c r="AA18" s="201"/>
    </row>
    <row r="19" spans="1:27" ht="75" customHeight="1" thickBot="1" x14ac:dyDescent="0.25">
      <c r="A19" s="214"/>
      <c r="B19" s="328" t="s">
        <v>204</v>
      </c>
      <c r="C19" s="329"/>
      <c r="D19" s="329"/>
      <c r="E19" s="329"/>
      <c r="F19" s="330"/>
      <c r="G19" s="208" t="s">
        <v>205</v>
      </c>
      <c r="H19" s="209" t="s">
        <v>59</v>
      </c>
      <c r="I19" s="210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7"/>
      <c r="X19" s="207"/>
      <c r="Y19" s="207"/>
      <c r="Z19" s="200"/>
      <c r="AA19" s="201"/>
    </row>
    <row r="20" spans="1:27" ht="20.25" x14ac:dyDescent="0.2">
      <c r="A20" s="214"/>
      <c r="B20" s="207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207"/>
      <c r="R20" s="207"/>
      <c r="S20" s="207"/>
      <c r="T20" s="207"/>
      <c r="U20" s="207"/>
      <c r="V20" s="207"/>
      <c r="W20" s="207"/>
      <c r="X20" s="207"/>
      <c r="Y20" s="207"/>
      <c r="Z20" s="200"/>
      <c r="AA20" s="201"/>
    </row>
    <row r="21" spans="1:27" ht="20.25" x14ac:dyDescent="0.2">
      <c r="A21" s="214"/>
      <c r="B21" s="207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0"/>
      <c r="AA21" s="201"/>
    </row>
    <row r="22" spans="1:27" ht="20.25" x14ac:dyDescent="0.2">
      <c r="A22" s="214"/>
      <c r="B22" s="207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07"/>
      <c r="O22" s="207"/>
      <c r="P22" s="207"/>
      <c r="Q22" s="207"/>
      <c r="R22" s="207"/>
      <c r="S22" s="207"/>
      <c r="T22" s="207"/>
      <c r="U22" s="207"/>
      <c r="V22" s="207"/>
      <c r="W22" s="207"/>
      <c r="X22" s="207"/>
      <c r="Y22" s="207"/>
      <c r="Z22" s="200"/>
      <c r="AA22" s="201"/>
    </row>
    <row r="23" spans="1:27" ht="20.25" x14ac:dyDescent="0.2">
      <c r="A23" s="214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0"/>
      <c r="AA23" s="201"/>
    </row>
    <row r="24" spans="1:27" ht="20.25" x14ac:dyDescent="0.2">
      <c r="A24" s="214"/>
      <c r="B24" s="207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0"/>
      <c r="AA24" s="201"/>
    </row>
    <row r="25" spans="1:27" ht="20.25" x14ac:dyDescent="0.2">
      <c r="A25" s="214"/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0"/>
      <c r="AA25" s="201"/>
    </row>
    <row r="26" spans="1:27" ht="20.25" x14ac:dyDescent="0.2">
      <c r="A26" s="214"/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0"/>
      <c r="AA26" s="201"/>
    </row>
    <row r="27" spans="1:27" x14ac:dyDescent="0.2">
      <c r="A27" s="214"/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1"/>
    </row>
    <row r="28" spans="1:27" ht="13.5" thickBot="1" x14ac:dyDescent="0.25">
      <c r="A28" s="215"/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2"/>
    </row>
    <row r="29" spans="1:27" ht="18" x14ac:dyDescent="0.25">
      <c r="A29" s="200"/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331"/>
      <c r="Q29" s="331"/>
      <c r="R29" s="331"/>
      <c r="S29" s="331"/>
      <c r="T29" s="331"/>
      <c r="U29" s="331"/>
      <c r="V29" s="331"/>
      <c r="W29" s="331"/>
      <c r="X29" s="331"/>
      <c r="Y29" s="331"/>
      <c r="Z29" s="331"/>
      <c r="AA29" s="331"/>
    </row>
  </sheetData>
  <mergeCells count="7">
    <mergeCell ref="B19:F19"/>
    <mergeCell ref="P29:AA29"/>
    <mergeCell ref="B14:F14"/>
    <mergeCell ref="B15:F15"/>
    <mergeCell ref="B16:F16"/>
    <mergeCell ref="B17:F17"/>
    <mergeCell ref="B18:F18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Y203"/>
  <sheetViews>
    <sheetView tabSelected="1" view="pageBreakPreview" topLeftCell="A109" zoomScale="70" zoomScaleNormal="70" zoomScaleSheetLayoutView="70" workbookViewId="0">
      <selection activeCell="A92" sqref="A92:AM146"/>
    </sheetView>
  </sheetViews>
  <sheetFormatPr defaultColWidth="11.42578125" defaultRowHeight="18" customHeight="1" x14ac:dyDescent="0.2"/>
  <cols>
    <col min="1" max="1" width="4.42578125" style="7" customWidth="1"/>
    <col min="2" max="2" width="32.5703125" style="7" customWidth="1"/>
    <col min="3" max="3" width="35.42578125" style="7" customWidth="1"/>
    <col min="4" max="4" width="6.42578125" style="7" customWidth="1"/>
    <col min="5" max="5" width="6" style="7" customWidth="1"/>
    <col min="6" max="6" width="9" style="7" customWidth="1"/>
    <col min="7" max="11" width="7.28515625" style="7" customWidth="1"/>
    <col min="12" max="28" width="4.28515625" style="7" customWidth="1"/>
    <col min="29" max="29" width="4.5703125" style="7" customWidth="1"/>
    <col min="30" max="39" width="4.28515625" style="7" customWidth="1"/>
    <col min="40" max="40" width="5.85546875" style="7" customWidth="1"/>
    <col min="41" max="41" width="8" style="7" customWidth="1"/>
    <col min="42" max="42" width="13.28515625" style="7" customWidth="1"/>
    <col min="43" max="49" width="11.42578125" style="7" customWidth="1"/>
    <col min="50" max="50" width="37.28515625" style="7" bestFit="1" customWidth="1"/>
    <col min="51" max="53" width="11.42578125" style="7" customWidth="1"/>
    <col min="54" max="54" width="37.28515625" style="7" bestFit="1" customWidth="1"/>
    <col min="55" max="56" width="14.140625" style="7" customWidth="1"/>
    <col min="57" max="57" width="17.28515625" style="7" customWidth="1"/>
    <col min="58" max="59" width="11.42578125" style="7" customWidth="1"/>
    <col min="60" max="60" width="59.7109375" style="7" bestFit="1" customWidth="1"/>
    <col min="61" max="16384" width="11.42578125" style="7"/>
  </cols>
  <sheetData>
    <row r="1" spans="1:42" ht="15.75" customHeight="1" x14ac:dyDescent="0.2">
      <c r="A1" s="482"/>
      <c r="B1" s="483"/>
      <c r="C1" s="484"/>
      <c r="D1" s="485" t="s">
        <v>346</v>
      </c>
      <c r="E1" s="486"/>
      <c r="F1" s="486"/>
      <c r="G1" s="486"/>
      <c r="H1" s="486"/>
      <c r="I1" s="486"/>
      <c r="J1" s="486"/>
      <c r="K1" s="486"/>
      <c r="L1" s="486"/>
      <c r="M1" s="486"/>
      <c r="N1" s="486"/>
      <c r="O1" s="486"/>
      <c r="P1" s="486"/>
      <c r="Q1" s="486"/>
      <c r="R1" s="486"/>
      <c r="S1" s="486"/>
      <c r="T1" s="486"/>
      <c r="U1" s="486"/>
      <c r="V1" s="486"/>
      <c r="W1" s="486"/>
      <c r="X1" s="486"/>
      <c r="Y1" s="486"/>
      <c r="Z1" s="486"/>
      <c r="AA1" s="487"/>
      <c r="AB1" s="491" t="s">
        <v>189</v>
      </c>
      <c r="AC1" s="492"/>
      <c r="AD1" s="492"/>
      <c r="AE1" s="492"/>
      <c r="AF1" s="492"/>
      <c r="AG1" s="492"/>
      <c r="AH1" s="492"/>
      <c r="AI1" s="492"/>
      <c r="AJ1" s="492"/>
      <c r="AK1" s="492"/>
      <c r="AL1" s="492"/>
      <c r="AM1" s="493"/>
    </row>
    <row r="2" spans="1:42" ht="15.75" customHeight="1" x14ac:dyDescent="0.2">
      <c r="A2" s="494" t="s">
        <v>125</v>
      </c>
      <c r="B2" s="495"/>
      <c r="C2" s="496"/>
      <c r="D2" s="488"/>
      <c r="E2" s="489"/>
      <c r="F2" s="489"/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90"/>
      <c r="AB2" s="344"/>
      <c r="AC2" s="345"/>
      <c r="AD2" s="345"/>
      <c r="AE2" s="345"/>
      <c r="AF2" s="345"/>
      <c r="AG2" s="345"/>
      <c r="AH2" s="345"/>
      <c r="AI2" s="345"/>
      <c r="AJ2" s="345"/>
      <c r="AK2" s="345"/>
      <c r="AL2" s="345"/>
      <c r="AM2" s="346"/>
    </row>
    <row r="3" spans="1:42" ht="39" x14ac:dyDescent="0.2">
      <c r="A3" s="494"/>
      <c r="B3" s="495"/>
      <c r="C3" s="496"/>
      <c r="D3" s="193"/>
      <c r="E3" s="294"/>
      <c r="F3" s="294"/>
      <c r="G3" s="294"/>
      <c r="H3" s="9"/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305"/>
      <c r="Y3" s="305"/>
      <c r="Z3" s="305"/>
      <c r="AA3" s="305"/>
      <c r="AB3" s="285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7"/>
    </row>
    <row r="4" spans="1:42" ht="39" x14ac:dyDescent="0.2">
      <c r="A4" s="350" t="s">
        <v>321</v>
      </c>
      <c r="B4" s="351"/>
      <c r="C4" s="352"/>
      <c r="D4" s="193" t="s">
        <v>80</v>
      </c>
      <c r="E4" s="294"/>
      <c r="F4" s="294"/>
      <c r="G4" s="294"/>
      <c r="H4" s="9" t="s">
        <v>81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193"/>
      <c r="X4" s="11"/>
      <c r="Y4" s="293"/>
      <c r="Z4" s="293"/>
      <c r="AA4" s="293"/>
      <c r="AB4" s="347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9"/>
    </row>
    <row r="5" spans="1:42" ht="15.75" x14ac:dyDescent="0.2">
      <c r="A5" s="476" t="s">
        <v>77</v>
      </c>
      <c r="B5" s="477"/>
      <c r="C5" s="478"/>
      <c r="D5" s="193" t="s">
        <v>62</v>
      </c>
      <c r="E5" s="291"/>
      <c r="F5" s="291"/>
      <c r="G5" s="291"/>
      <c r="H5" s="9" t="s">
        <v>79</v>
      </c>
      <c r="I5" s="11"/>
      <c r="J5" s="291"/>
      <c r="K5" s="9"/>
      <c r="L5" s="9"/>
      <c r="N5" s="9"/>
      <c r="O5" s="9"/>
      <c r="P5" s="9"/>
      <c r="Q5" s="9"/>
      <c r="R5" s="9"/>
      <c r="S5" s="9"/>
      <c r="T5" s="9"/>
      <c r="U5" s="9"/>
      <c r="V5" s="193"/>
      <c r="W5" s="193"/>
      <c r="X5" s="11"/>
      <c r="Y5" s="293"/>
      <c r="Z5" s="293"/>
      <c r="AA5" s="293"/>
      <c r="AB5" s="347" t="s">
        <v>190</v>
      </c>
      <c r="AC5" s="348"/>
      <c r="AD5" s="348"/>
      <c r="AE5" s="348"/>
      <c r="AF5" s="348"/>
      <c r="AG5" s="348"/>
      <c r="AH5" s="348"/>
      <c r="AI5" s="348"/>
      <c r="AJ5" s="348"/>
      <c r="AK5" s="348"/>
      <c r="AL5" s="348"/>
      <c r="AM5" s="349"/>
    </row>
    <row r="6" spans="1:42" ht="15.75" x14ac:dyDescent="0.2">
      <c r="A6" s="350" t="s">
        <v>56</v>
      </c>
      <c r="B6" s="351"/>
      <c r="C6" s="352"/>
      <c r="D6" s="193" t="s">
        <v>61</v>
      </c>
      <c r="E6" s="291"/>
      <c r="F6" s="291"/>
      <c r="G6" s="193"/>
      <c r="H6" s="9" t="s">
        <v>76</v>
      </c>
      <c r="I6" s="11"/>
      <c r="J6" s="9"/>
      <c r="K6" s="9"/>
      <c r="L6" s="8"/>
      <c r="N6" s="291"/>
      <c r="O6" s="9"/>
      <c r="P6" s="9"/>
      <c r="Q6" s="9"/>
      <c r="R6" s="9"/>
      <c r="S6" s="9"/>
      <c r="T6" s="9"/>
      <c r="U6" s="9"/>
      <c r="V6" s="193"/>
      <c r="W6" s="193"/>
      <c r="X6" s="11"/>
      <c r="Y6" s="193"/>
      <c r="Z6" s="193"/>
      <c r="AA6" s="193"/>
      <c r="AB6" s="347" t="s">
        <v>191</v>
      </c>
      <c r="AC6" s="348"/>
      <c r="AD6" s="348"/>
      <c r="AE6" s="348"/>
      <c r="AF6" s="348"/>
      <c r="AG6" s="348"/>
      <c r="AH6" s="348"/>
      <c r="AI6" s="348"/>
      <c r="AJ6" s="348"/>
      <c r="AK6" s="348"/>
      <c r="AL6" s="348"/>
      <c r="AM6" s="349"/>
    </row>
    <row r="7" spans="1:42" ht="15.75" x14ac:dyDescent="0.2">
      <c r="A7" s="350"/>
      <c r="B7" s="351"/>
      <c r="C7" s="352"/>
      <c r="D7" s="193" t="s">
        <v>0</v>
      </c>
      <c r="E7" s="193"/>
      <c r="F7" s="193"/>
      <c r="G7" s="193"/>
      <c r="H7" s="9" t="s">
        <v>88</v>
      </c>
      <c r="I7" s="11"/>
      <c r="J7" s="9"/>
      <c r="K7" s="9"/>
      <c r="L7" s="9"/>
      <c r="N7" s="291"/>
      <c r="O7" s="9"/>
      <c r="P7" s="9"/>
      <c r="Q7" s="9"/>
      <c r="R7" s="9"/>
      <c r="S7" s="9"/>
      <c r="T7" s="9"/>
      <c r="U7" s="9"/>
      <c r="V7" s="193"/>
      <c r="W7" s="193"/>
      <c r="X7" s="11"/>
      <c r="Y7" s="193"/>
      <c r="Z7" s="193"/>
      <c r="AA7" s="193"/>
      <c r="AB7" s="479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1"/>
    </row>
    <row r="8" spans="1:42" ht="16.5" thickBot="1" x14ac:dyDescent="0.25">
      <c r="A8" s="341"/>
      <c r="B8" s="342"/>
      <c r="C8" s="343"/>
      <c r="D8" s="12"/>
      <c r="E8" s="193"/>
      <c r="F8" s="193"/>
      <c r="G8" s="193"/>
      <c r="H8" s="9"/>
      <c r="I8" s="13"/>
      <c r="J8" s="13"/>
      <c r="K8" s="13"/>
      <c r="L8" s="13"/>
      <c r="N8" s="9"/>
      <c r="O8" s="9"/>
      <c r="P8" s="9"/>
      <c r="Q8" s="9"/>
      <c r="R8" s="9"/>
      <c r="S8" s="9"/>
      <c r="T8" s="9"/>
      <c r="U8" s="9"/>
      <c r="V8" s="193"/>
      <c r="W8" s="193"/>
      <c r="X8" s="11"/>
      <c r="Y8" s="193"/>
      <c r="Z8" s="193"/>
      <c r="AA8" s="193"/>
      <c r="AB8" s="358"/>
      <c r="AC8" s="359"/>
      <c r="AD8" s="359"/>
      <c r="AE8" s="359"/>
      <c r="AF8" s="359"/>
      <c r="AG8" s="359"/>
      <c r="AH8" s="359"/>
      <c r="AI8" s="359"/>
      <c r="AJ8" s="359"/>
      <c r="AK8" s="359"/>
      <c r="AL8" s="359"/>
      <c r="AM8" s="360"/>
    </row>
    <row r="9" spans="1:42" ht="13.5" thickBot="1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</row>
    <row r="10" spans="1:42" ht="12.75" x14ac:dyDescent="0.2">
      <c r="A10" s="544" t="s">
        <v>1</v>
      </c>
      <c r="B10" s="456" t="s">
        <v>301</v>
      </c>
      <c r="C10" s="457"/>
      <c r="D10" s="462" t="s">
        <v>3</v>
      </c>
      <c r="E10" s="463"/>
      <c r="F10" s="464"/>
      <c r="G10" s="394" t="s">
        <v>4</v>
      </c>
      <c r="H10" s="382"/>
      <c r="I10" s="382"/>
      <c r="J10" s="382"/>
      <c r="K10" s="382"/>
      <c r="L10" s="394" t="s">
        <v>5</v>
      </c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  <c r="X10" s="382"/>
      <c r="Y10" s="382"/>
      <c r="Z10" s="382"/>
      <c r="AA10" s="382"/>
      <c r="AB10" s="382"/>
      <c r="AC10" s="382"/>
      <c r="AD10" s="382"/>
      <c r="AE10" s="382"/>
      <c r="AF10" s="382"/>
      <c r="AG10" s="382"/>
      <c r="AH10" s="382"/>
      <c r="AI10" s="382"/>
      <c r="AJ10" s="382"/>
      <c r="AK10" s="382"/>
      <c r="AL10" s="382"/>
      <c r="AM10" s="383"/>
    </row>
    <row r="11" spans="1:42" ht="12.75" x14ac:dyDescent="0.2">
      <c r="A11" s="545"/>
      <c r="B11" s="458"/>
      <c r="C11" s="459"/>
      <c r="D11" s="465"/>
      <c r="E11" s="466"/>
      <c r="F11" s="467"/>
      <c r="G11" s="532" t="s">
        <v>6</v>
      </c>
      <c r="H11" s="402" t="s">
        <v>7</v>
      </c>
      <c r="I11" s="402"/>
      <c r="J11" s="402"/>
      <c r="K11" s="404"/>
      <c r="L11" s="470" t="s">
        <v>117</v>
      </c>
      <c r="M11" s="471"/>
      <c r="N11" s="471"/>
      <c r="O11" s="472"/>
      <c r="P11" s="470" t="s">
        <v>118</v>
      </c>
      <c r="Q11" s="471"/>
      <c r="R11" s="471"/>
      <c r="S11" s="472"/>
      <c r="T11" s="470" t="s">
        <v>119</v>
      </c>
      <c r="U11" s="471"/>
      <c r="V11" s="471"/>
      <c r="W11" s="472"/>
      <c r="X11" s="470" t="s">
        <v>120</v>
      </c>
      <c r="Y11" s="471"/>
      <c r="Z11" s="471"/>
      <c r="AA11" s="472"/>
      <c r="AB11" s="470" t="s">
        <v>121</v>
      </c>
      <c r="AC11" s="471"/>
      <c r="AD11" s="471"/>
      <c r="AE11" s="472"/>
      <c r="AF11" s="470" t="s">
        <v>122</v>
      </c>
      <c r="AG11" s="471"/>
      <c r="AH11" s="471"/>
      <c r="AI11" s="472"/>
      <c r="AJ11" s="470" t="s">
        <v>123</v>
      </c>
      <c r="AK11" s="471"/>
      <c r="AL11" s="471"/>
      <c r="AM11" s="472"/>
    </row>
    <row r="12" spans="1:42" ht="12.75" x14ac:dyDescent="0.2">
      <c r="A12" s="545"/>
      <c r="B12" s="458"/>
      <c r="C12" s="459"/>
      <c r="D12" s="413" t="s">
        <v>8</v>
      </c>
      <c r="E12" s="473" t="s">
        <v>9</v>
      </c>
      <c r="F12" s="397" t="s">
        <v>59</v>
      </c>
      <c r="G12" s="420"/>
      <c r="H12" s="402" t="s">
        <v>10</v>
      </c>
      <c r="I12" s="402" t="s">
        <v>11</v>
      </c>
      <c r="J12" s="402" t="s">
        <v>12</v>
      </c>
      <c r="K12" s="404" t="s">
        <v>54</v>
      </c>
      <c r="L12" s="450" t="s">
        <v>300</v>
      </c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1"/>
      <c r="AA12" s="451"/>
      <c r="AB12" s="451"/>
      <c r="AC12" s="451"/>
      <c r="AD12" s="451"/>
      <c r="AE12" s="451"/>
      <c r="AF12" s="451"/>
      <c r="AG12" s="451"/>
      <c r="AH12" s="451"/>
      <c r="AI12" s="451"/>
      <c r="AJ12" s="451"/>
      <c r="AK12" s="451"/>
      <c r="AL12" s="451"/>
      <c r="AM12" s="452"/>
    </row>
    <row r="13" spans="1:42" ht="12.75" x14ac:dyDescent="0.2">
      <c r="A13" s="545"/>
      <c r="B13" s="458"/>
      <c r="C13" s="459"/>
      <c r="D13" s="413"/>
      <c r="E13" s="474"/>
      <c r="F13" s="418"/>
      <c r="G13" s="420"/>
      <c r="H13" s="402"/>
      <c r="I13" s="402"/>
      <c r="J13" s="402"/>
      <c r="K13" s="404"/>
      <c r="L13" s="399" t="s">
        <v>10</v>
      </c>
      <c r="M13" s="401" t="s">
        <v>11</v>
      </c>
      <c r="N13" s="395" t="s">
        <v>13</v>
      </c>
      <c r="O13" s="397" t="s">
        <v>57</v>
      </c>
      <c r="P13" s="399" t="s">
        <v>10</v>
      </c>
      <c r="Q13" s="401" t="s">
        <v>11</v>
      </c>
      <c r="R13" s="395" t="s">
        <v>13</v>
      </c>
      <c r="S13" s="397" t="s">
        <v>57</v>
      </c>
      <c r="T13" s="399" t="s">
        <v>10</v>
      </c>
      <c r="U13" s="401" t="s">
        <v>11</v>
      </c>
      <c r="V13" s="395" t="s">
        <v>13</v>
      </c>
      <c r="W13" s="397" t="s">
        <v>57</v>
      </c>
      <c r="X13" s="399" t="s">
        <v>10</v>
      </c>
      <c r="Y13" s="401" t="s">
        <v>11</v>
      </c>
      <c r="Z13" s="395" t="s">
        <v>13</v>
      </c>
      <c r="AA13" s="397" t="s">
        <v>57</v>
      </c>
      <c r="AB13" s="399" t="s">
        <v>10</v>
      </c>
      <c r="AC13" s="401" t="s">
        <v>11</v>
      </c>
      <c r="AD13" s="395" t="s">
        <v>13</v>
      </c>
      <c r="AE13" s="397" t="s">
        <v>57</v>
      </c>
      <c r="AF13" s="399" t="s">
        <v>10</v>
      </c>
      <c r="AG13" s="401" t="s">
        <v>11</v>
      </c>
      <c r="AH13" s="395" t="s">
        <v>13</v>
      </c>
      <c r="AI13" s="397" t="s">
        <v>57</v>
      </c>
      <c r="AJ13" s="399" t="s">
        <v>10</v>
      </c>
      <c r="AK13" s="401" t="s">
        <v>11</v>
      </c>
      <c r="AL13" s="395" t="s">
        <v>13</v>
      </c>
      <c r="AM13" s="397" t="s">
        <v>57</v>
      </c>
    </row>
    <row r="14" spans="1:42" ht="13.5" thickBot="1" x14ac:dyDescent="0.25">
      <c r="A14" s="546"/>
      <c r="B14" s="460"/>
      <c r="C14" s="461"/>
      <c r="D14" s="414"/>
      <c r="E14" s="475"/>
      <c r="F14" s="398"/>
      <c r="G14" s="421"/>
      <c r="H14" s="403"/>
      <c r="I14" s="403"/>
      <c r="J14" s="403"/>
      <c r="K14" s="364"/>
      <c r="L14" s="400"/>
      <c r="M14" s="385"/>
      <c r="N14" s="396"/>
      <c r="O14" s="398"/>
      <c r="P14" s="400"/>
      <c r="Q14" s="385"/>
      <c r="R14" s="396"/>
      <c r="S14" s="398"/>
      <c r="T14" s="400"/>
      <c r="U14" s="385"/>
      <c r="V14" s="396"/>
      <c r="W14" s="398"/>
      <c r="X14" s="400"/>
      <c r="Y14" s="385"/>
      <c r="Z14" s="396"/>
      <c r="AA14" s="398"/>
      <c r="AB14" s="400"/>
      <c r="AC14" s="385"/>
      <c r="AD14" s="396"/>
      <c r="AE14" s="398"/>
      <c r="AF14" s="400"/>
      <c r="AG14" s="385"/>
      <c r="AH14" s="396"/>
      <c r="AI14" s="398"/>
      <c r="AJ14" s="400"/>
      <c r="AK14" s="385"/>
      <c r="AL14" s="396"/>
      <c r="AM14" s="398"/>
    </row>
    <row r="15" spans="1:42" s="2" customFormat="1" ht="16.5" thickBot="1" x14ac:dyDescent="0.25">
      <c r="A15" s="15" t="s">
        <v>14</v>
      </c>
      <c r="B15" s="507" t="s">
        <v>15</v>
      </c>
      <c r="C15" s="507"/>
      <c r="D15" s="523"/>
      <c r="E15" s="523"/>
      <c r="F15" s="301"/>
      <c r="G15" s="302"/>
      <c r="H15" s="523"/>
      <c r="I15" s="523"/>
      <c r="J15" s="523"/>
      <c r="K15" s="523"/>
      <c r="L15" s="524"/>
      <c r="M15" s="524"/>
      <c r="N15" s="524"/>
      <c r="O15" s="524"/>
      <c r="P15" s="524"/>
      <c r="Q15" s="524"/>
      <c r="R15" s="524"/>
      <c r="S15" s="524"/>
      <c r="T15" s="524"/>
      <c r="U15" s="524"/>
      <c r="V15" s="524"/>
      <c r="W15" s="524"/>
      <c r="X15" s="524"/>
      <c r="Y15" s="524"/>
      <c r="Z15" s="524"/>
      <c r="AA15" s="524"/>
      <c r="AB15" s="524"/>
      <c r="AC15" s="524"/>
      <c r="AD15" s="524"/>
      <c r="AE15" s="524"/>
      <c r="AF15" s="524"/>
      <c r="AG15" s="524"/>
      <c r="AH15" s="524"/>
      <c r="AI15" s="524"/>
      <c r="AJ15" s="524"/>
      <c r="AK15" s="524"/>
      <c r="AL15" s="524"/>
      <c r="AM15" s="525"/>
    </row>
    <row r="16" spans="1:42" x14ac:dyDescent="0.2">
      <c r="A16" s="16" t="s">
        <v>16</v>
      </c>
      <c r="B16" s="540" t="s">
        <v>124</v>
      </c>
      <c r="C16" s="541"/>
      <c r="D16" s="17"/>
      <c r="E16" s="18">
        <v>4</v>
      </c>
      <c r="F16" s="19">
        <v>5</v>
      </c>
      <c r="G16" s="20">
        <f t="shared" ref="G16" si="0">SUM(H16:K16)</f>
        <v>120</v>
      </c>
      <c r="H16" s="21">
        <f>SUM(L16,P16,T16,X16,AB16,AF16,AJ16)</f>
        <v>0</v>
      </c>
      <c r="I16" s="21">
        <f>SUM(M16,Q16,U16,Y16,AC16,AG16,AK16)</f>
        <v>0</v>
      </c>
      <c r="J16" s="21">
        <f>SUM(N16,R16,V16,Z16,AD16,AH16,AL16)</f>
        <v>120</v>
      </c>
      <c r="K16" s="21">
        <f>SUM(O16,S16,W16,AA16,AE16,AI16,AM16)</f>
        <v>0</v>
      </c>
      <c r="L16" s="16"/>
      <c r="M16" s="22"/>
      <c r="N16" s="22">
        <v>30</v>
      </c>
      <c r="O16" s="18"/>
      <c r="P16" s="23"/>
      <c r="Q16" s="24"/>
      <c r="R16" s="24">
        <v>30</v>
      </c>
      <c r="S16" s="19"/>
      <c r="T16" s="25"/>
      <c r="U16" s="26"/>
      <c r="V16" s="26">
        <v>30</v>
      </c>
      <c r="W16" s="27"/>
      <c r="X16" s="20"/>
      <c r="Y16" s="22"/>
      <c r="Z16" s="22">
        <v>30</v>
      </c>
      <c r="AA16" s="19"/>
      <c r="AB16" s="28"/>
      <c r="AC16" s="21"/>
      <c r="AD16" s="21"/>
      <c r="AE16" s="27"/>
      <c r="AF16" s="28"/>
      <c r="AG16" s="22"/>
      <c r="AH16" s="22"/>
      <c r="AI16" s="19"/>
      <c r="AJ16" s="20"/>
      <c r="AK16" s="22"/>
      <c r="AL16" s="22"/>
      <c r="AM16" s="19"/>
      <c r="AP16" s="89" t="s">
        <v>136</v>
      </c>
    </row>
    <row r="17" spans="1:48" ht="15.75" x14ac:dyDescent="0.2">
      <c r="A17" s="29" t="s">
        <v>17</v>
      </c>
      <c r="B17" s="536" t="s">
        <v>131</v>
      </c>
      <c r="C17" s="537"/>
      <c r="D17" s="17"/>
      <c r="E17" s="18">
        <v>2</v>
      </c>
      <c r="F17" s="30">
        <v>2</v>
      </c>
      <c r="G17" s="20">
        <f t="shared" ref="G17:G22" si="1">SUM(H17:K17)</f>
        <v>30</v>
      </c>
      <c r="H17" s="21">
        <f t="shared" ref="H17:K22" si="2">SUM(L17,P17,T17,X17,AB17,AF17,AJ17)</f>
        <v>15</v>
      </c>
      <c r="I17" s="21">
        <f t="shared" si="2"/>
        <v>0</v>
      </c>
      <c r="J17" s="21">
        <f t="shared" si="2"/>
        <v>15</v>
      </c>
      <c r="K17" s="21">
        <f t="shared" si="2"/>
        <v>0</v>
      </c>
      <c r="L17" s="31">
        <v>15</v>
      </c>
      <c r="M17" s="4"/>
      <c r="N17" s="4">
        <v>15</v>
      </c>
      <c r="O17" s="32"/>
      <c r="P17" s="33"/>
      <c r="Q17" s="4"/>
      <c r="R17" s="4"/>
      <c r="S17" s="34"/>
      <c r="T17" s="31"/>
      <c r="U17" s="5"/>
      <c r="V17" s="5"/>
      <c r="W17" s="35"/>
      <c r="X17" s="36"/>
      <c r="Y17" s="4"/>
      <c r="Z17" s="4"/>
      <c r="AA17" s="34"/>
      <c r="AB17" s="37"/>
      <c r="AC17" s="5"/>
      <c r="AD17" s="5"/>
      <c r="AE17" s="35"/>
      <c r="AF17" s="37"/>
      <c r="AG17" s="4"/>
      <c r="AH17" s="4"/>
      <c r="AI17" s="34"/>
      <c r="AJ17" s="36"/>
      <c r="AK17" s="4"/>
      <c r="AL17" s="4"/>
      <c r="AM17" s="34"/>
    </row>
    <row r="18" spans="1:48" ht="15.75" x14ac:dyDescent="0.2">
      <c r="A18" s="29" t="s">
        <v>18</v>
      </c>
      <c r="B18" s="536" t="s">
        <v>69</v>
      </c>
      <c r="C18" s="537"/>
      <c r="D18" s="17"/>
      <c r="E18" s="18">
        <v>2</v>
      </c>
      <c r="F18" s="30">
        <v>0</v>
      </c>
      <c r="G18" s="20">
        <f t="shared" si="1"/>
        <v>60</v>
      </c>
      <c r="H18" s="21">
        <f t="shared" si="2"/>
        <v>0</v>
      </c>
      <c r="I18" s="21">
        <f t="shared" si="2"/>
        <v>60</v>
      </c>
      <c r="J18" s="21">
        <f t="shared" si="2"/>
        <v>0</v>
      </c>
      <c r="K18" s="21">
        <f t="shared" si="2"/>
        <v>0</v>
      </c>
      <c r="L18" s="31"/>
      <c r="M18" s="4">
        <v>30</v>
      </c>
      <c r="N18" s="4"/>
      <c r="O18" s="32"/>
      <c r="P18" s="33"/>
      <c r="Q18" s="4">
        <v>30</v>
      </c>
      <c r="R18" s="4"/>
      <c r="S18" s="34"/>
      <c r="T18" s="31"/>
      <c r="U18" s="5"/>
      <c r="V18" s="5"/>
      <c r="W18" s="35"/>
      <c r="X18" s="36"/>
      <c r="Y18" s="4"/>
      <c r="Z18" s="4"/>
      <c r="AA18" s="34"/>
      <c r="AB18" s="37"/>
      <c r="AC18" s="5"/>
      <c r="AD18" s="5"/>
      <c r="AE18" s="38"/>
      <c r="AF18" s="37"/>
      <c r="AG18" s="4"/>
      <c r="AH18" s="4"/>
      <c r="AI18" s="39"/>
      <c r="AJ18" s="36"/>
      <c r="AK18" s="4"/>
      <c r="AL18" s="4"/>
      <c r="AM18" s="39"/>
      <c r="AP18" s="89" t="s">
        <v>139</v>
      </c>
    </row>
    <row r="19" spans="1:48" x14ac:dyDescent="0.2">
      <c r="A19" s="29" t="s">
        <v>19</v>
      </c>
      <c r="B19" s="542" t="s">
        <v>192</v>
      </c>
      <c r="C19" s="543"/>
      <c r="D19" s="17"/>
      <c r="E19" s="18">
        <v>2</v>
      </c>
      <c r="F19" s="30">
        <v>2</v>
      </c>
      <c r="G19" s="20">
        <f t="shared" si="1"/>
        <v>30</v>
      </c>
      <c r="H19" s="21">
        <f t="shared" si="2"/>
        <v>30</v>
      </c>
      <c r="I19" s="21">
        <f t="shared" si="2"/>
        <v>0</v>
      </c>
      <c r="J19" s="21">
        <f t="shared" si="2"/>
        <v>0</v>
      </c>
      <c r="K19" s="21">
        <f t="shared" si="2"/>
        <v>0</v>
      </c>
      <c r="L19" s="31"/>
      <c r="M19" s="4"/>
      <c r="N19" s="4"/>
      <c r="O19" s="32"/>
      <c r="P19" s="33">
        <v>15</v>
      </c>
      <c r="Q19" s="4"/>
      <c r="R19" s="4"/>
      <c r="S19" s="34"/>
      <c r="T19" s="31"/>
      <c r="U19" s="5"/>
      <c r="V19" s="5"/>
      <c r="W19" s="35"/>
      <c r="X19" s="36"/>
      <c r="Y19" s="4"/>
      <c r="Z19" s="4"/>
      <c r="AA19" s="34"/>
      <c r="AB19" s="37"/>
      <c r="AC19" s="5"/>
      <c r="AD19" s="5"/>
      <c r="AE19" s="38"/>
      <c r="AF19" s="37"/>
      <c r="AG19" s="4"/>
      <c r="AH19" s="4"/>
      <c r="AI19" s="39"/>
      <c r="AJ19" s="40">
        <v>15</v>
      </c>
      <c r="AK19" s="4"/>
      <c r="AL19" s="4"/>
      <c r="AM19" s="39"/>
      <c r="AP19" s="89" t="s">
        <v>193</v>
      </c>
    </row>
    <row r="20" spans="1:48" ht="15.75" x14ac:dyDescent="0.2">
      <c r="A20" s="29" t="s">
        <v>20</v>
      </c>
      <c r="B20" s="501" t="s">
        <v>70</v>
      </c>
      <c r="C20" s="502"/>
      <c r="D20" s="17"/>
      <c r="E20" s="18">
        <v>1</v>
      </c>
      <c r="F20" s="30">
        <v>1</v>
      </c>
      <c r="G20" s="20">
        <f t="shared" si="1"/>
        <v>9</v>
      </c>
      <c r="H20" s="21">
        <f t="shared" si="2"/>
        <v>9</v>
      </c>
      <c r="I20" s="21">
        <f t="shared" si="2"/>
        <v>0</v>
      </c>
      <c r="J20" s="21">
        <f t="shared" si="2"/>
        <v>0</v>
      </c>
      <c r="K20" s="21">
        <f t="shared" si="2"/>
        <v>0</v>
      </c>
      <c r="L20" s="31"/>
      <c r="M20" s="4"/>
      <c r="N20" s="4"/>
      <c r="O20" s="32"/>
      <c r="P20" s="33"/>
      <c r="Q20" s="4"/>
      <c r="R20" s="4"/>
      <c r="S20" s="34"/>
      <c r="T20" s="217">
        <v>9</v>
      </c>
      <c r="U20" s="5"/>
      <c r="V20" s="5"/>
      <c r="W20" s="35"/>
      <c r="X20" s="36"/>
      <c r="Y20" s="4"/>
      <c r="Z20" s="4"/>
      <c r="AA20" s="34"/>
      <c r="AB20" s="37"/>
      <c r="AC20" s="5"/>
      <c r="AD20" s="5"/>
      <c r="AE20" s="38"/>
      <c r="AF20" s="37"/>
      <c r="AG20" s="4"/>
      <c r="AH20" s="4"/>
      <c r="AI20" s="39"/>
      <c r="AJ20" s="41"/>
      <c r="AK20" s="4"/>
      <c r="AL20" s="4"/>
      <c r="AM20" s="39"/>
      <c r="AP20" s="42"/>
      <c r="AQ20" s="42"/>
      <c r="AR20" s="42"/>
      <c r="AS20" s="42"/>
      <c r="AT20" s="42"/>
      <c r="AU20" s="42"/>
      <c r="AV20" s="42"/>
    </row>
    <row r="21" spans="1:48" ht="15.75" x14ac:dyDescent="0.2">
      <c r="A21" s="29" t="s">
        <v>42</v>
      </c>
      <c r="B21" s="501" t="s">
        <v>71</v>
      </c>
      <c r="C21" s="502"/>
      <c r="D21" s="43"/>
      <c r="E21" s="44">
        <v>1</v>
      </c>
      <c r="F21" s="45">
        <v>1</v>
      </c>
      <c r="G21" s="20">
        <f t="shared" si="1"/>
        <v>6</v>
      </c>
      <c r="H21" s="21">
        <f t="shared" si="2"/>
        <v>6</v>
      </c>
      <c r="I21" s="21">
        <f t="shared" si="2"/>
        <v>0</v>
      </c>
      <c r="J21" s="21">
        <f t="shared" si="2"/>
        <v>0</v>
      </c>
      <c r="K21" s="21">
        <f t="shared" si="2"/>
        <v>0</v>
      </c>
      <c r="L21" s="31"/>
      <c r="M21" s="5"/>
      <c r="N21" s="5"/>
      <c r="O21" s="46"/>
      <c r="P21" s="31"/>
      <c r="Q21" s="5"/>
      <c r="R21" s="5"/>
      <c r="S21" s="35"/>
      <c r="T21" s="218">
        <v>6</v>
      </c>
      <c r="U21" s="5"/>
      <c r="V21" s="5"/>
      <c r="W21" s="35"/>
      <c r="X21" s="37"/>
      <c r="Y21" s="5"/>
      <c r="Z21" s="5"/>
      <c r="AA21" s="35"/>
      <c r="AB21" s="37"/>
      <c r="AC21" s="5"/>
      <c r="AD21" s="5"/>
      <c r="AE21" s="38"/>
      <c r="AF21" s="37"/>
      <c r="AG21" s="5"/>
      <c r="AH21" s="5"/>
      <c r="AI21" s="38"/>
      <c r="AJ21" s="47"/>
      <c r="AK21" s="5"/>
      <c r="AL21" s="5"/>
      <c r="AM21" s="38"/>
    </row>
    <row r="22" spans="1:48" ht="15.75" x14ac:dyDescent="0.2">
      <c r="A22" s="16" t="s">
        <v>43</v>
      </c>
      <c r="B22" s="536" t="s">
        <v>83</v>
      </c>
      <c r="C22" s="537"/>
      <c r="D22" s="48"/>
      <c r="E22" s="32">
        <v>1</v>
      </c>
      <c r="F22" s="34">
        <v>3</v>
      </c>
      <c r="G22" s="20">
        <f t="shared" si="1"/>
        <v>30</v>
      </c>
      <c r="H22" s="21">
        <f t="shared" si="2"/>
        <v>30</v>
      </c>
      <c r="I22" s="21">
        <f t="shared" si="2"/>
        <v>0</v>
      </c>
      <c r="J22" s="21">
        <f t="shared" si="2"/>
        <v>0</v>
      </c>
      <c r="K22" s="21">
        <f t="shared" si="2"/>
        <v>0</v>
      </c>
      <c r="L22" s="33"/>
      <c r="M22" s="4"/>
      <c r="N22" s="4"/>
      <c r="O22" s="32"/>
      <c r="P22" s="33"/>
      <c r="Q22" s="4"/>
      <c r="R22" s="4"/>
      <c r="S22" s="34"/>
      <c r="T22" s="31"/>
      <c r="U22" s="5"/>
      <c r="V22" s="5"/>
      <c r="W22" s="35"/>
      <c r="X22" s="36"/>
      <c r="Y22" s="4"/>
      <c r="Z22" s="4"/>
      <c r="AA22" s="34"/>
      <c r="AB22" s="37"/>
      <c r="AC22" s="5"/>
      <c r="AD22" s="5"/>
      <c r="AE22" s="35"/>
      <c r="AF22" s="37"/>
      <c r="AG22" s="4"/>
      <c r="AH22" s="4"/>
      <c r="AI22" s="34"/>
      <c r="AJ22" s="41">
        <v>30</v>
      </c>
      <c r="AK22" s="4"/>
      <c r="AL22" s="4"/>
      <c r="AM22" s="34"/>
    </row>
    <row r="23" spans="1:48" ht="15.75" x14ac:dyDescent="0.2">
      <c r="A23" s="16"/>
      <c r="B23" s="303"/>
      <c r="C23" s="304"/>
      <c r="D23" s="48"/>
      <c r="E23" s="44"/>
      <c r="F23" s="34"/>
      <c r="G23" s="20"/>
      <c r="H23" s="21"/>
      <c r="I23" s="21"/>
      <c r="J23" s="21"/>
      <c r="K23" s="21"/>
      <c r="L23" s="33"/>
      <c r="M23" s="4"/>
      <c r="N23" s="4"/>
      <c r="O23" s="32"/>
      <c r="P23" s="33"/>
      <c r="Q23" s="4"/>
      <c r="R23" s="4"/>
      <c r="S23" s="34"/>
      <c r="T23" s="31"/>
      <c r="U23" s="5"/>
      <c r="V23" s="5"/>
      <c r="W23" s="35"/>
      <c r="X23" s="36"/>
      <c r="Y23" s="4"/>
      <c r="Z23" s="4"/>
      <c r="AA23" s="34"/>
      <c r="AB23" s="37"/>
      <c r="AC23" s="5"/>
      <c r="AD23" s="5"/>
      <c r="AE23" s="35"/>
      <c r="AF23" s="37"/>
      <c r="AG23" s="4"/>
      <c r="AH23" s="4"/>
      <c r="AI23" s="34"/>
      <c r="AJ23" s="41"/>
      <c r="AK23" s="4"/>
      <c r="AL23" s="5"/>
      <c r="AM23" s="38"/>
    </row>
    <row r="24" spans="1:48" ht="15.75" x14ac:dyDescent="0.2">
      <c r="A24" s="16"/>
      <c r="B24" s="303"/>
      <c r="C24" s="304"/>
      <c r="D24" s="48"/>
      <c r="E24" s="44"/>
      <c r="F24" s="34"/>
      <c r="G24" s="20"/>
      <c r="H24" s="21"/>
      <c r="I24" s="21"/>
      <c r="J24" s="21"/>
      <c r="K24" s="21"/>
      <c r="L24" s="33"/>
      <c r="M24" s="4"/>
      <c r="N24" s="4"/>
      <c r="O24" s="32"/>
      <c r="P24" s="33"/>
      <c r="Q24" s="4"/>
      <c r="R24" s="4"/>
      <c r="S24" s="34"/>
      <c r="T24" s="31"/>
      <c r="U24" s="5"/>
      <c r="V24" s="5"/>
      <c r="W24" s="35"/>
      <c r="X24" s="36"/>
      <c r="Y24" s="4"/>
      <c r="Z24" s="4"/>
      <c r="AA24" s="34"/>
      <c r="AB24" s="37"/>
      <c r="AC24" s="5"/>
      <c r="AD24" s="5"/>
      <c r="AE24" s="35"/>
      <c r="AF24" s="37"/>
      <c r="AG24" s="4"/>
      <c r="AH24" s="4"/>
      <c r="AI24" s="34"/>
      <c r="AJ24" s="41"/>
      <c r="AK24" s="4"/>
      <c r="AL24" s="5"/>
      <c r="AM24" s="38"/>
    </row>
    <row r="25" spans="1:48" ht="16.5" thickBot="1" x14ac:dyDescent="0.25">
      <c r="A25" s="16"/>
      <c r="B25" s="538"/>
      <c r="C25" s="539"/>
      <c r="D25" s="49"/>
      <c r="E25" s="50"/>
      <c r="F25" s="51"/>
      <c r="G25" s="52"/>
      <c r="H25" s="53"/>
      <c r="I25" s="53"/>
      <c r="J25" s="53"/>
      <c r="K25" s="54"/>
      <c r="L25" s="52"/>
      <c r="M25" s="50"/>
      <c r="N25" s="50"/>
      <c r="O25" s="55"/>
      <c r="P25" s="52"/>
      <c r="Q25" s="50"/>
      <c r="R25" s="50"/>
      <c r="S25" s="51"/>
      <c r="T25" s="56"/>
      <c r="U25" s="53"/>
      <c r="V25" s="53"/>
      <c r="W25" s="57"/>
      <c r="X25" s="58"/>
      <c r="Y25" s="50"/>
      <c r="Z25" s="50"/>
      <c r="AA25" s="51"/>
      <c r="AB25" s="59"/>
      <c r="AC25" s="53"/>
      <c r="AD25" s="53"/>
      <c r="AE25" s="57"/>
      <c r="AF25" s="59"/>
      <c r="AG25" s="50"/>
      <c r="AH25" s="50"/>
      <c r="AI25" s="51"/>
      <c r="AJ25" s="58"/>
      <c r="AK25" s="50"/>
      <c r="AL25" s="50"/>
      <c r="AM25" s="51"/>
    </row>
    <row r="26" spans="1:48" ht="13.5" thickTop="1" x14ac:dyDescent="0.2">
      <c r="A26" s="60"/>
      <c r="B26" s="439" t="s">
        <v>21</v>
      </c>
      <c r="C26" s="440"/>
      <c r="D26" s="443">
        <f t="shared" ref="D26:AM26" si="3">SUM(D16:D25)</f>
        <v>0</v>
      </c>
      <c r="E26" s="431">
        <f t="shared" si="3"/>
        <v>13</v>
      </c>
      <c r="F26" s="433">
        <f t="shared" si="3"/>
        <v>14</v>
      </c>
      <c r="G26" s="429">
        <f t="shared" si="3"/>
        <v>285</v>
      </c>
      <c r="H26" s="431">
        <f t="shared" si="3"/>
        <v>90</v>
      </c>
      <c r="I26" s="431">
        <f t="shared" si="3"/>
        <v>60</v>
      </c>
      <c r="J26" s="431">
        <f t="shared" si="3"/>
        <v>135</v>
      </c>
      <c r="K26" s="433">
        <f t="shared" si="3"/>
        <v>0</v>
      </c>
      <c r="L26" s="61">
        <f t="shared" si="3"/>
        <v>15</v>
      </c>
      <c r="M26" s="62">
        <f t="shared" si="3"/>
        <v>30</v>
      </c>
      <c r="N26" s="62">
        <f t="shared" si="3"/>
        <v>45</v>
      </c>
      <c r="O26" s="63">
        <f t="shared" si="3"/>
        <v>0</v>
      </c>
      <c r="P26" s="61">
        <f t="shared" si="3"/>
        <v>15</v>
      </c>
      <c r="Q26" s="62">
        <f t="shared" si="3"/>
        <v>30</v>
      </c>
      <c r="R26" s="62">
        <f t="shared" si="3"/>
        <v>30</v>
      </c>
      <c r="S26" s="64">
        <f t="shared" si="3"/>
        <v>0</v>
      </c>
      <c r="T26" s="65">
        <f t="shared" si="3"/>
        <v>15</v>
      </c>
      <c r="U26" s="62">
        <f t="shared" si="3"/>
        <v>0</v>
      </c>
      <c r="V26" s="62">
        <f t="shared" si="3"/>
        <v>30</v>
      </c>
      <c r="W26" s="63">
        <f t="shared" si="3"/>
        <v>0</v>
      </c>
      <c r="X26" s="61">
        <f t="shared" si="3"/>
        <v>0</v>
      </c>
      <c r="Y26" s="62">
        <f t="shared" si="3"/>
        <v>0</v>
      </c>
      <c r="Z26" s="62">
        <f t="shared" si="3"/>
        <v>30</v>
      </c>
      <c r="AA26" s="64">
        <f t="shared" si="3"/>
        <v>0</v>
      </c>
      <c r="AB26" s="65">
        <f t="shared" si="3"/>
        <v>0</v>
      </c>
      <c r="AC26" s="62">
        <f t="shared" si="3"/>
        <v>0</v>
      </c>
      <c r="AD26" s="62">
        <f t="shared" si="3"/>
        <v>0</v>
      </c>
      <c r="AE26" s="63">
        <f t="shared" si="3"/>
        <v>0</v>
      </c>
      <c r="AF26" s="61">
        <f t="shared" si="3"/>
        <v>0</v>
      </c>
      <c r="AG26" s="62">
        <f t="shared" si="3"/>
        <v>0</v>
      </c>
      <c r="AH26" s="62">
        <f t="shared" si="3"/>
        <v>0</v>
      </c>
      <c r="AI26" s="64">
        <f t="shared" si="3"/>
        <v>0</v>
      </c>
      <c r="AJ26" s="65">
        <f t="shared" si="3"/>
        <v>45</v>
      </c>
      <c r="AK26" s="62">
        <f t="shared" si="3"/>
        <v>0</v>
      </c>
      <c r="AL26" s="62">
        <f t="shared" si="3"/>
        <v>0</v>
      </c>
      <c r="AM26" s="64">
        <f t="shared" si="3"/>
        <v>0</v>
      </c>
    </row>
    <row r="27" spans="1:48" ht="13.5" thickBot="1" x14ac:dyDescent="0.25">
      <c r="A27" s="66"/>
      <c r="B27" s="441"/>
      <c r="C27" s="442"/>
      <c r="D27" s="444"/>
      <c r="E27" s="445"/>
      <c r="F27" s="446"/>
      <c r="G27" s="520"/>
      <c r="H27" s="445"/>
      <c r="I27" s="445"/>
      <c r="J27" s="445"/>
      <c r="K27" s="446"/>
      <c r="L27" s="428">
        <f>SUM(L26:O26)</f>
        <v>90</v>
      </c>
      <c r="M27" s="356"/>
      <c r="N27" s="356"/>
      <c r="O27" s="357"/>
      <c r="P27" s="428">
        <f t="shared" ref="P27" si="4">SUM(P26:S26)</f>
        <v>75</v>
      </c>
      <c r="Q27" s="356"/>
      <c r="R27" s="356"/>
      <c r="S27" s="357"/>
      <c r="T27" s="428">
        <f t="shared" ref="T27" si="5">SUM(T26:W26)</f>
        <v>45</v>
      </c>
      <c r="U27" s="356"/>
      <c r="V27" s="356"/>
      <c r="W27" s="357"/>
      <c r="X27" s="428">
        <f t="shared" ref="X27" si="6">SUM(X26:AA26)</f>
        <v>30</v>
      </c>
      <c r="Y27" s="356"/>
      <c r="Z27" s="356"/>
      <c r="AA27" s="357"/>
      <c r="AB27" s="428">
        <f t="shared" ref="AB27" si="7">SUM(AB26:AE26)</f>
        <v>0</v>
      </c>
      <c r="AC27" s="356"/>
      <c r="AD27" s="356"/>
      <c r="AE27" s="357"/>
      <c r="AF27" s="428">
        <f t="shared" ref="AF27" si="8">SUM(AF26:AI26)</f>
        <v>0</v>
      </c>
      <c r="AG27" s="356"/>
      <c r="AH27" s="356"/>
      <c r="AI27" s="357"/>
      <c r="AJ27" s="428">
        <f t="shared" ref="AJ27" si="9">SUM(AJ26:AM26)</f>
        <v>45</v>
      </c>
      <c r="AK27" s="356"/>
      <c r="AL27" s="356"/>
      <c r="AM27" s="357"/>
    </row>
    <row r="28" spans="1:48" ht="12.75" x14ac:dyDescent="0.2">
      <c r="A28" s="405" t="s">
        <v>22</v>
      </c>
      <c r="B28" s="406"/>
      <c r="C28" s="407"/>
      <c r="D28" s="412" t="s">
        <v>8</v>
      </c>
      <c r="E28" s="415" t="s">
        <v>9</v>
      </c>
      <c r="F28" s="417" t="s">
        <v>59</v>
      </c>
      <c r="G28" s="519" t="s">
        <v>6</v>
      </c>
      <c r="H28" s="392" t="s">
        <v>10</v>
      </c>
      <c r="I28" s="392" t="s">
        <v>11</v>
      </c>
      <c r="J28" s="392" t="s">
        <v>12</v>
      </c>
      <c r="K28" s="393" t="s">
        <v>54</v>
      </c>
      <c r="L28" s="391" t="s">
        <v>117</v>
      </c>
      <c r="M28" s="392"/>
      <c r="N28" s="392"/>
      <c r="O28" s="393"/>
      <c r="P28" s="391" t="s">
        <v>118</v>
      </c>
      <c r="Q28" s="392"/>
      <c r="R28" s="392"/>
      <c r="S28" s="393"/>
      <c r="T28" s="470" t="s">
        <v>119</v>
      </c>
      <c r="U28" s="471"/>
      <c r="V28" s="471"/>
      <c r="W28" s="472"/>
      <c r="X28" s="470" t="s">
        <v>120</v>
      </c>
      <c r="Y28" s="471"/>
      <c r="Z28" s="471"/>
      <c r="AA28" s="472"/>
      <c r="AB28" s="470" t="s">
        <v>121</v>
      </c>
      <c r="AC28" s="471"/>
      <c r="AD28" s="471"/>
      <c r="AE28" s="472"/>
      <c r="AF28" s="470" t="s">
        <v>122</v>
      </c>
      <c r="AG28" s="471"/>
      <c r="AH28" s="471"/>
      <c r="AI28" s="472"/>
      <c r="AJ28" s="470" t="s">
        <v>123</v>
      </c>
      <c r="AK28" s="471"/>
      <c r="AL28" s="471"/>
      <c r="AM28" s="472"/>
    </row>
    <row r="29" spans="1:48" ht="12.75" x14ac:dyDescent="0.2">
      <c r="A29" s="408"/>
      <c r="B29" s="409"/>
      <c r="C29" s="410"/>
      <c r="D29" s="413"/>
      <c r="E29" s="416"/>
      <c r="F29" s="418"/>
      <c r="G29" s="469"/>
      <c r="H29" s="402"/>
      <c r="I29" s="402"/>
      <c r="J29" s="402"/>
      <c r="K29" s="515"/>
      <c r="L29" s="399" t="s">
        <v>10</v>
      </c>
      <c r="M29" s="401" t="s">
        <v>11</v>
      </c>
      <c r="N29" s="395" t="s">
        <v>13</v>
      </c>
      <c r="O29" s="397" t="s">
        <v>57</v>
      </c>
      <c r="P29" s="399" t="s">
        <v>10</v>
      </c>
      <c r="Q29" s="401" t="s">
        <v>11</v>
      </c>
      <c r="R29" s="395" t="s">
        <v>13</v>
      </c>
      <c r="S29" s="397" t="s">
        <v>57</v>
      </c>
      <c r="T29" s="399" t="s">
        <v>10</v>
      </c>
      <c r="U29" s="401" t="s">
        <v>11</v>
      </c>
      <c r="V29" s="395" t="s">
        <v>13</v>
      </c>
      <c r="W29" s="397" t="s">
        <v>57</v>
      </c>
      <c r="X29" s="399" t="s">
        <v>10</v>
      </c>
      <c r="Y29" s="401" t="s">
        <v>11</v>
      </c>
      <c r="Z29" s="395" t="s">
        <v>13</v>
      </c>
      <c r="AA29" s="397" t="s">
        <v>57</v>
      </c>
      <c r="AB29" s="399" t="s">
        <v>10</v>
      </c>
      <c r="AC29" s="401" t="s">
        <v>11</v>
      </c>
      <c r="AD29" s="395" t="s">
        <v>13</v>
      </c>
      <c r="AE29" s="397" t="s">
        <v>57</v>
      </c>
      <c r="AF29" s="399" t="s">
        <v>10</v>
      </c>
      <c r="AG29" s="401" t="s">
        <v>11</v>
      </c>
      <c r="AH29" s="395" t="s">
        <v>13</v>
      </c>
      <c r="AI29" s="397" t="s">
        <v>57</v>
      </c>
      <c r="AJ29" s="399" t="s">
        <v>10</v>
      </c>
      <c r="AK29" s="401" t="s">
        <v>11</v>
      </c>
      <c r="AL29" s="395" t="s">
        <v>13</v>
      </c>
      <c r="AM29" s="397" t="s">
        <v>57</v>
      </c>
    </row>
    <row r="30" spans="1:48" ht="13.5" thickBot="1" x14ac:dyDescent="0.25">
      <c r="A30" s="408"/>
      <c r="B30" s="409"/>
      <c r="C30" s="410"/>
      <c r="D30" s="414"/>
      <c r="E30" s="396"/>
      <c r="F30" s="398"/>
      <c r="G30" s="400"/>
      <c r="H30" s="403"/>
      <c r="I30" s="403"/>
      <c r="J30" s="403"/>
      <c r="K30" s="516"/>
      <c r="L30" s="400"/>
      <c r="M30" s="385"/>
      <c r="N30" s="396"/>
      <c r="O30" s="398"/>
      <c r="P30" s="400"/>
      <c r="Q30" s="385"/>
      <c r="R30" s="396"/>
      <c r="S30" s="398"/>
      <c r="T30" s="400"/>
      <c r="U30" s="385"/>
      <c r="V30" s="396"/>
      <c r="W30" s="398"/>
      <c r="X30" s="400"/>
      <c r="Y30" s="385"/>
      <c r="Z30" s="396"/>
      <c r="AA30" s="398"/>
      <c r="AB30" s="400"/>
      <c r="AC30" s="385"/>
      <c r="AD30" s="396"/>
      <c r="AE30" s="398"/>
      <c r="AF30" s="400"/>
      <c r="AG30" s="385"/>
      <c r="AH30" s="396"/>
      <c r="AI30" s="398"/>
      <c r="AJ30" s="400"/>
      <c r="AK30" s="385"/>
      <c r="AL30" s="396"/>
      <c r="AM30" s="398"/>
    </row>
    <row r="31" spans="1:48" ht="12.75" x14ac:dyDescent="0.2">
      <c r="A31" s="408"/>
      <c r="B31" s="409"/>
      <c r="C31" s="410"/>
      <c r="D31" s="511">
        <f t="shared" ref="D31:AM31" si="10">SUM(D26)</f>
        <v>0</v>
      </c>
      <c r="E31" s="509">
        <f t="shared" si="10"/>
        <v>13</v>
      </c>
      <c r="F31" s="425">
        <f>SUM(F26)</f>
        <v>14</v>
      </c>
      <c r="G31" s="513">
        <f t="shared" si="10"/>
        <v>285</v>
      </c>
      <c r="H31" s="509">
        <f t="shared" si="10"/>
        <v>90</v>
      </c>
      <c r="I31" s="509">
        <f t="shared" si="10"/>
        <v>60</v>
      </c>
      <c r="J31" s="509">
        <f t="shared" si="10"/>
        <v>135</v>
      </c>
      <c r="K31" s="425">
        <f t="shared" si="10"/>
        <v>0</v>
      </c>
      <c r="L31" s="67">
        <f>SUM(L26)</f>
        <v>15</v>
      </c>
      <c r="M31" s="68">
        <f t="shared" si="10"/>
        <v>30</v>
      </c>
      <c r="N31" s="68">
        <f t="shared" si="10"/>
        <v>45</v>
      </c>
      <c r="O31" s="69">
        <f t="shared" si="10"/>
        <v>0</v>
      </c>
      <c r="P31" s="67">
        <f t="shared" si="10"/>
        <v>15</v>
      </c>
      <c r="Q31" s="68">
        <f t="shared" si="10"/>
        <v>30</v>
      </c>
      <c r="R31" s="68">
        <f t="shared" si="10"/>
        <v>30</v>
      </c>
      <c r="S31" s="70">
        <f t="shared" si="10"/>
        <v>0</v>
      </c>
      <c r="T31" s="71">
        <f t="shared" si="10"/>
        <v>15</v>
      </c>
      <c r="U31" s="68">
        <f t="shared" si="10"/>
        <v>0</v>
      </c>
      <c r="V31" s="68">
        <f t="shared" si="10"/>
        <v>30</v>
      </c>
      <c r="W31" s="69">
        <f t="shared" si="10"/>
        <v>0</v>
      </c>
      <c r="X31" s="67">
        <f t="shared" si="10"/>
        <v>0</v>
      </c>
      <c r="Y31" s="68">
        <f t="shared" si="10"/>
        <v>0</v>
      </c>
      <c r="Z31" s="68">
        <f t="shared" si="10"/>
        <v>30</v>
      </c>
      <c r="AA31" s="70">
        <f t="shared" si="10"/>
        <v>0</v>
      </c>
      <c r="AB31" s="71">
        <f t="shared" si="10"/>
        <v>0</v>
      </c>
      <c r="AC31" s="68">
        <f t="shared" si="10"/>
        <v>0</v>
      </c>
      <c r="AD31" s="68">
        <f t="shared" si="10"/>
        <v>0</v>
      </c>
      <c r="AE31" s="69">
        <f t="shared" si="10"/>
        <v>0</v>
      </c>
      <c r="AF31" s="67">
        <f t="shared" si="10"/>
        <v>0</v>
      </c>
      <c r="AG31" s="68">
        <f t="shared" si="10"/>
        <v>0</v>
      </c>
      <c r="AH31" s="68">
        <f t="shared" si="10"/>
        <v>0</v>
      </c>
      <c r="AI31" s="70">
        <f t="shared" si="10"/>
        <v>0</v>
      </c>
      <c r="AJ31" s="71">
        <f t="shared" si="10"/>
        <v>45</v>
      </c>
      <c r="AK31" s="68">
        <f t="shared" si="10"/>
        <v>0</v>
      </c>
      <c r="AL31" s="68">
        <f t="shared" si="10"/>
        <v>0</v>
      </c>
      <c r="AM31" s="70">
        <f t="shared" si="10"/>
        <v>0</v>
      </c>
      <c r="AP31" s="216" t="s">
        <v>60</v>
      </c>
    </row>
    <row r="32" spans="1:48" ht="13.5" thickBot="1" x14ac:dyDescent="0.25">
      <c r="A32" s="408"/>
      <c r="B32" s="409"/>
      <c r="C32" s="410"/>
      <c r="D32" s="512"/>
      <c r="E32" s="510"/>
      <c r="F32" s="426"/>
      <c r="G32" s="514"/>
      <c r="H32" s="510"/>
      <c r="I32" s="510"/>
      <c r="J32" s="510"/>
      <c r="K32" s="426"/>
      <c r="L32" s="371">
        <f>SUM(L31:O31)</f>
        <v>90</v>
      </c>
      <c r="M32" s="369"/>
      <c r="N32" s="369"/>
      <c r="O32" s="370"/>
      <c r="P32" s="371">
        <f>SUM(P31:S31)</f>
        <v>75</v>
      </c>
      <c r="Q32" s="369"/>
      <c r="R32" s="369"/>
      <c r="S32" s="370"/>
      <c r="T32" s="371">
        <f>SUM(T31:W31)</f>
        <v>45</v>
      </c>
      <c r="U32" s="369"/>
      <c r="V32" s="369"/>
      <c r="W32" s="370"/>
      <c r="X32" s="371">
        <f>SUM(X31:AA31)</f>
        <v>30</v>
      </c>
      <c r="Y32" s="369"/>
      <c r="Z32" s="369"/>
      <c r="AA32" s="370"/>
      <c r="AB32" s="371">
        <f>SUM(AB31:AE31)</f>
        <v>0</v>
      </c>
      <c r="AC32" s="369"/>
      <c r="AD32" s="369"/>
      <c r="AE32" s="370"/>
      <c r="AF32" s="371">
        <f>SUM(AF31:AI31)</f>
        <v>0</v>
      </c>
      <c r="AG32" s="369"/>
      <c r="AH32" s="369"/>
      <c r="AI32" s="370"/>
      <c r="AJ32" s="371">
        <f>SUM(AJ31:AM31)</f>
        <v>45</v>
      </c>
      <c r="AK32" s="369"/>
      <c r="AL32" s="369"/>
      <c r="AM32" s="370"/>
      <c r="AP32" s="216">
        <f>SUM(L32:AM32)</f>
        <v>285</v>
      </c>
    </row>
    <row r="33" spans="1:42" ht="12.75" x14ac:dyDescent="0.2">
      <c r="A33" s="408"/>
      <c r="B33" s="409"/>
      <c r="C33" s="410"/>
      <c r="D33" s="372" t="s">
        <v>23</v>
      </c>
      <c r="E33" s="373"/>
      <c r="F33" s="374"/>
      <c r="G33" s="381" t="s">
        <v>24</v>
      </c>
      <c r="H33" s="382"/>
      <c r="I33" s="382"/>
      <c r="J33" s="382"/>
      <c r="K33" s="383"/>
      <c r="L33" s="366">
        <v>0</v>
      </c>
      <c r="M33" s="367"/>
      <c r="N33" s="367"/>
      <c r="O33" s="368"/>
      <c r="P33" s="366">
        <v>0</v>
      </c>
      <c r="Q33" s="367"/>
      <c r="R33" s="367"/>
      <c r="S33" s="368"/>
      <c r="T33" s="366">
        <v>0</v>
      </c>
      <c r="U33" s="367"/>
      <c r="V33" s="367"/>
      <c r="W33" s="368"/>
      <c r="X33" s="366">
        <v>0</v>
      </c>
      <c r="Y33" s="367"/>
      <c r="Z33" s="367"/>
      <c r="AA33" s="368"/>
      <c r="AB33" s="366">
        <v>0</v>
      </c>
      <c r="AC33" s="367"/>
      <c r="AD33" s="367"/>
      <c r="AE33" s="368"/>
      <c r="AF33" s="366">
        <v>0</v>
      </c>
      <c r="AG33" s="367"/>
      <c r="AH33" s="367"/>
      <c r="AI33" s="368"/>
      <c r="AJ33" s="366">
        <v>0</v>
      </c>
      <c r="AK33" s="367"/>
      <c r="AL33" s="367"/>
      <c r="AM33" s="368"/>
      <c r="AP33" s="216">
        <f>SUM(L33:AM33)</f>
        <v>0</v>
      </c>
    </row>
    <row r="34" spans="1:42" ht="12.75" x14ac:dyDescent="0.2">
      <c r="A34" s="408"/>
      <c r="B34" s="409"/>
      <c r="C34" s="410"/>
      <c r="D34" s="375"/>
      <c r="E34" s="376"/>
      <c r="F34" s="377"/>
      <c r="G34" s="388" t="s">
        <v>25</v>
      </c>
      <c r="H34" s="389"/>
      <c r="I34" s="389"/>
      <c r="J34" s="389"/>
      <c r="K34" s="390"/>
      <c r="L34" s="533">
        <v>4</v>
      </c>
      <c r="M34" s="534"/>
      <c r="N34" s="534"/>
      <c r="O34" s="535"/>
      <c r="P34" s="533">
        <v>3</v>
      </c>
      <c r="Q34" s="534"/>
      <c r="R34" s="534"/>
      <c r="S34" s="535"/>
      <c r="T34" s="533">
        <v>3</v>
      </c>
      <c r="U34" s="534"/>
      <c r="V34" s="534"/>
      <c r="W34" s="535"/>
      <c r="X34" s="533">
        <v>1</v>
      </c>
      <c r="Y34" s="534"/>
      <c r="Z34" s="534"/>
      <c r="AA34" s="535"/>
      <c r="AB34" s="533">
        <v>0</v>
      </c>
      <c r="AC34" s="534"/>
      <c r="AD34" s="534"/>
      <c r="AE34" s="535"/>
      <c r="AF34" s="533">
        <v>0</v>
      </c>
      <c r="AG34" s="534"/>
      <c r="AH34" s="534"/>
      <c r="AI34" s="535"/>
      <c r="AJ34" s="533">
        <v>2</v>
      </c>
      <c r="AK34" s="534"/>
      <c r="AL34" s="534"/>
      <c r="AM34" s="535"/>
      <c r="AP34" s="216">
        <f>SUM(L34:AM34)</f>
        <v>13</v>
      </c>
    </row>
    <row r="35" spans="1:42" ht="13.5" thickBot="1" x14ac:dyDescent="0.25">
      <c r="A35" s="371"/>
      <c r="B35" s="369"/>
      <c r="C35" s="411"/>
      <c r="D35" s="378"/>
      <c r="E35" s="379"/>
      <c r="F35" s="380"/>
      <c r="G35" s="364" t="s">
        <v>59</v>
      </c>
      <c r="H35" s="356"/>
      <c r="I35" s="356"/>
      <c r="J35" s="356"/>
      <c r="K35" s="357"/>
      <c r="L35" s="508">
        <f>1+2</f>
        <v>3</v>
      </c>
      <c r="M35" s="508"/>
      <c r="N35" s="508"/>
      <c r="O35" s="508"/>
      <c r="P35" s="508">
        <f>1+1</f>
        <v>2</v>
      </c>
      <c r="Q35" s="508"/>
      <c r="R35" s="508"/>
      <c r="S35" s="508"/>
      <c r="T35" s="508">
        <f>1+1+1</f>
        <v>3</v>
      </c>
      <c r="U35" s="508"/>
      <c r="V35" s="508"/>
      <c r="W35" s="508"/>
      <c r="X35" s="508">
        <f>2</f>
        <v>2</v>
      </c>
      <c r="Y35" s="508"/>
      <c r="Z35" s="508"/>
      <c r="AA35" s="508"/>
      <c r="AB35" s="508">
        <f t="shared" ref="AB35" si="11">AB27</f>
        <v>0</v>
      </c>
      <c r="AC35" s="508"/>
      <c r="AD35" s="508"/>
      <c r="AE35" s="508"/>
      <c r="AF35" s="508">
        <f t="shared" ref="AF35" si="12">AF27</f>
        <v>0</v>
      </c>
      <c r="AG35" s="508"/>
      <c r="AH35" s="508"/>
      <c r="AI35" s="508"/>
      <c r="AJ35" s="508">
        <f>1+3</f>
        <v>4</v>
      </c>
      <c r="AK35" s="508"/>
      <c r="AL35" s="508"/>
      <c r="AM35" s="508"/>
      <c r="AP35" s="216">
        <f>SUM(L35:AM35)</f>
        <v>14</v>
      </c>
    </row>
    <row r="36" spans="1:42" ht="15" x14ac:dyDescent="0.2">
      <c r="A36" s="108" t="s">
        <v>55</v>
      </c>
      <c r="B36" s="109"/>
      <c r="C36" s="109"/>
      <c r="D36" s="109"/>
      <c r="E36" s="109"/>
      <c r="F36" s="109"/>
      <c r="G36" s="109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  <c r="AA36" s="76"/>
      <c r="AB36" s="72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4"/>
    </row>
    <row r="37" spans="1:42" ht="15.75" x14ac:dyDescent="0.2">
      <c r="A37" s="289" t="s">
        <v>78</v>
      </c>
      <c r="B37" s="290"/>
      <c r="C37" s="290"/>
      <c r="D37" s="290"/>
      <c r="E37" s="290"/>
      <c r="F37" s="290"/>
      <c r="G37" s="290"/>
      <c r="H37" s="11"/>
      <c r="I37" s="11"/>
      <c r="J37" s="11"/>
      <c r="K37" s="11"/>
      <c r="L37" s="11"/>
      <c r="M37" s="11"/>
      <c r="N37" s="11"/>
      <c r="O37" s="11"/>
      <c r="P37" s="11"/>
      <c r="Q37" s="290"/>
      <c r="R37" s="290"/>
      <c r="S37" s="290"/>
      <c r="T37" s="75"/>
      <c r="U37" s="75"/>
      <c r="V37" s="75"/>
      <c r="W37" s="75"/>
      <c r="X37" s="290"/>
      <c r="Y37" s="290"/>
      <c r="Z37" s="232"/>
      <c r="AA37" s="76"/>
      <c r="AB37" s="231"/>
      <c r="AC37" s="232" t="s">
        <v>322</v>
      </c>
      <c r="AD37" s="232"/>
      <c r="AE37" s="232"/>
      <c r="AF37" s="232"/>
      <c r="AG37" s="232"/>
      <c r="AH37" s="232"/>
      <c r="AI37" s="232"/>
      <c r="AJ37" s="232"/>
      <c r="AK37" s="232"/>
      <c r="AL37" s="232"/>
      <c r="AM37" s="76"/>
    </row>
    <row r="38" spans="1:42" ht="15.75" x14ac:dyDescent="0.2">
      <c r="A38" s="77" t="s">
        <v>351</v>
      </c>
      <c r="B38" s="290"/>
      <c r="C38" s="290"/>
      <c r="D38" s="78"/>
      <c r="E38" s="78"/>
      <c r="F38" s="78"/>
      <c r="G38" s="78"/>
      <c r="H38" s="193"/>
      <c r="I38" s="193"/>
      <c r="J38" s="193"/>
      <c r="K38" s="193"/>
      <c r="L38" s="193"/>
      <c r="M38" s="193"/>
      <c r="N38" s="193"/>
      <c r="O38" s="193"/>
      <c r="P38" s="193"/>
      <c r="Q38" s="78"/>
      <c r="R38" s="78"/>
      <c r="S38" s="78"/>
      <c r="T38" s="79"/>
      <c r="U38" s="80"/>
      <c r="V38" s="79"/>
      <c r="W38" s="79"/>
      <c r="X38" s="232"/>
      <c r="Y38" s="232"/>
      <c r="Z38" s="232"/>
      <c r="AA38" s="76"/>
      <c r="AB38" s="231"/>
      <c r="AC38" s="80" t="s">
        <v>26</v>
      </c>
      <c r="AD38" s="78"/>
      <c r="AE38" s="78"/>
      <c r="AF38" s="79"/>
      <c r="AG38" s="81"/>
      <c r="AH38" s="232"/>
      <c r="AI38" s="232"/>
      <c r="AJ38" s="81"/>
      <c r="AK38" s="81"/>
      <c r="AL38" s="81"/>
      <c r="AM38" s="76"/>
    </row>
    <row r="39" spans="1:42" ht="15.75" x14ac:dyDescent="0.2">
      <c r="A39" s="77" t="s">
        <v>166</v>
      </c>
      <c r="B39" s="290"/>
      <c r="C39" s="290"/>
      <c r="D39" s="290"/>
      <c r="E39" s="290"/>
      <c r="F39" s="290"/>
      <c r="G39" s="75"/>
      <c r="H39" s="82"/>
      <c r="I39" s="82"/>
      <c r="J39" s="82"/>
      <c r="K39" s="82"/>
      <c r="L39" s="82"/>
      <c r="M39" s="82"/>
      <c r="N39" s="82"/>
      <c r="O39" s="82"/>
      <c r="P39" s="82"/>
      <c r="Q39" s="290"/>
      <c r="R39" s="290"/>
      <c r="S39" s="290"/>
      <c r="T39" s="75"/>
      <c r="U39" s="75"/>
      <c r="V39" s="75"/>
      <c r="W39" s="75"/>
      <c r="X39" s="232"/>
      <c r="Y39" s="232"/>
      <c r="Z39" s="232"/>
      <c r="AA39" s="76"/>
      <c r="AB39" s="231"/>
      <c r="AC39" s="79" t="s">
        <v>27</v>
      </c>
      <c r="AD39" s="79" t="s">
        <v>28</v>
      </c>
      <c r="AE39" s="290"/>
      <c r="AF39" s="75"/>
      <c r="AG39" s="232"/>
      <c r="AH39" s="232"/>
      <c r="AI39" s="232"/>
      <c r="AJ39" s="232"/>
      <c r="AK39" s="232"/>
      <c r="AL39" s="232"/>
      <c r="AM39" s="83"/>
    </row>
    <row r="40" spans="1:42" ht="15.75" x14ac:dyDescent="0.2">
      <c r="A40" s="77" t="s">
        <v>206</v>
      </c>
      <c r="B40" s="290"/>
      <c r="C40" s="290"/>
      <c r="D40" s="75"/>
      <c r="E40" s="75"/>
      <c r="F40" s="75"/>
      <c r="G40" s="290"/>
      <c r="H40" s="306"/>
      <c r="I40" s="306"/>
      <c r="J40" s="306"/>
      <c r="K40" s="306"/>
      <c r="L40" s="306"/>
      <c r="M40" s="306"/>
      <c r="N40" s="306"/>
      <c r="O40" s="306"/>
      <c r="P40" s="306"/>
      <c r="Q40" s="84"/>
      <c r="R40" s="84"/>
      <c r="S40" s="84"/>
      <c r="T40" s="84"/>
      <c r="U40" s="84"/>
      <c r="V40" s="84"/>
      <c r="W40" s="84"/>
      <c r="X40" s="232"/>
      <c r="Y40" s="232"/>
      <c r="Z40" s="232"/>
      <c r="AA40" s="76"/>
      <c r="AB40" s="231"/>
      <c r="AC40" s="78" t="s">
        <v>29</v>
      </c>
      <c r="AD40" s="78" t="s">
        <v>30</v>
      </c>
      <c r="AE40" s="84"/>
      <c r="AF40" s="84"/>
      <c r="AG40" s="232"/>
      <c r="AH40" s="232"/>
      <c r="AI40" s="232"/>
      <c r="AJ40" s="232"/>
      <c r="AK40" s="232"/>
      <c r="AL40" s="232"/>
      <c r="AM40" s="76"/>
    </row>
    <row r="41" spans="1:42" ht="15.75" x14ac:dyDescent="0.2">
      <c r="A41" s="353" t="s">
        <v>348</v>
      </c>
      <c r="B41" s="354"/>
      <c r="C41" s="354"/>
      <c r="D41" s="354"/>
      <c r="E41" s="354"/>
      <c r="F41" s="354"/>
      <c r="G41" s="354"/>
      <c r="H41" s="11"/>
      <c r="I41" s="11"/>
      <c r="J41" s="11"/>
      <c r="K41" s="288"/>
      <c r="L41" s="2"/>
      <c r="M41" s="2"/>
      <c r="N41" s="2"/>
      <c r="O41" s="2"/>
      <c r="P41" s="2"/>
      <c r="Q41" s="85"/>
      <c r="R41" s="85"/>
      <c r="S41" s="85"/>
      <c r="T41" s="85"/>
      <c r="U41" s="290"/>
      <c r="V41" s="290"/>
      <c r="W41" s="290"/>
      <c r="X41" s="232"/>
      <c r="Y41" s="232"/>
      <c r="Z41" s="232"/>
      <c r="AA41" s="76"/>
      <c r="AB41" s="231"/>
      <c r="AC41" s="79" t="s">
        <v>12</v>
      </c>
      <c r="AD41" s="86" t="s">
        <v>31</v>
      </c>
      <c r="AE41" s="290"/>
      <c r="AF41" s="290"/>
      <c r="AG41" s="232"/>
      <c r="AH41" s="232"/>
      <c r="AI41" s="232"/>
      <c r="AJ41" s="232"/>
      <c r="AK41" s="232"/>
      <c r="AL41" s="232"/>
      <c r="AM41" s="76"/>
    </row>
    <row r="42" spans="1:42" ht="15.75" x14ac:dyDescent="0.2">
      <c r="A42" s="77" t="s">
        <v>84</v>
      </c>
      <c r="B42" s="290"/>
      <c r="C42" s="290"/>
      <c r="D42" s="290"/>
      <c r="E42" s="290"/>
      <c r="F42" s="290"/>
      <c r="G42" s="290"/>
      <c r="H42" s="11"/>
      <c r="I42" s="11"/>
      <c r="J42" s="11"/>
      <c r="K42" s="11"/>
      <c r="L42" s="11"/>
      <c r="M42" s="11"/>
      <c r="N42" s="11"/>
      <c r="O42" s="11"/>
      <c r="P42" s="11"/>
      <c r="Q42" s="290"/>
      <c r="R42" s="290"/>
      <c r="S42" s="290"/>
      <c r="T42" s="290"/>
      <c r="U42" s="290"/>
      <c r="V42" s="290"/>
      <c r="W42" s="290"/>
      <c r="X42" s="232"/>
      <c r="Y42" s="232"/>
      <c r="Z42" s="232"/>
      <c r="AA42" s="76"/>
      <c r="AB42" s="231"/>
      <c r="AC42" s="79" t="s">
        <v>32</v>
      </c>
      <c r="AD42" s="79" t="s">
        <v>33</v>
      </c>
      <c r="AE42" s="290"/>
      <c r="AF42" s="290"/>
      <c r="AG42" s="232"/>
      <c r="AH42" s="232"/>
      <c r="AI42" s="232"/>
      <c r="AJ42" s="232"/>
      <c r="AK42" s="232"/>
      <c r="AL42" s="232"/>
      <c r="AM42" s="76"/>
    </row>
    <row r="43" spans="1:42" ht="15.75" x14ac:dyDescent="0.2">
      <c r="A43" s="289"/>
      <c r="B43" s="290"/>
      <c r="C43" s="232"/>
      <c r="D43" s="232"/>
      <c r="E43" s="232"/>
      <c r="F43" s="232"/>
      <c r="G43" s="232"/>
      <c r="H43" s="232"/>
      <c r="I43" s="232"/>
      <c r="J43" s="11"/>
      <c r="K43" s="11"/>
      <c r="L43" s="11"/>
      <c r="M43" s="11"/>
      <c r="N43" s="11"/>
      <c r="O43" s="11"/>
      <c r="P43" s="11"/>
      <c r="Q43" s="290"/>
      <c r="R43" s="290"/>
      <c r="S43" s="290"/>
      <c r="T43" s="290"/>
      <c r="U43" s="290"/>
      <c r="V43" s="290"/>
      <c r="W43" s="290"/>
      <c r="X43" s="232"/>
      <c r="Y43" s="232"/>
      <c r="Z43" s="232"/>
      <c r="AA43" s="76"/>
      <c r="AB43" s="231"/>
      <c r="AC43" s="79" t="s">
        <v>34</v>
      </c>
      <c r="AD43" s="79" t="s">
        <v>35</v>
      </c>
      <c r="AE43" s="290"/>
      <c r="AF43" s="75"/>
      <c r="AG43" s="232"/>
      <c r="AH43" s="232"/>
      <c r="AI43" s="232"/>
      <c r="AJ43" s="232"/>
      <c r="AK43" s="232"/>
      <c r="AL43" s="232"/>
      <c r="AM43" s="76"/>
    </row>
    <row r="44" spans="1:42" ht="15.75" x14ac:dyDescent="0.2">
      <c r="A44" s="289"/>
      <c r="B44" s="290"/>
      <c r="C44" s="232"/>
      <c r="D44" s="232"/>
      <c r="E44" s="232"/>
      <c r="F44" s="232"/>
      <c r="G44" s="232"/>
      <c r="H44" s="232"/>
      <c r="I44" s="232"/>
      <c r="J44" s="11"/>
      <c r="K44" s="11"/>
      <c r="L44" s="11"/>
      <c r="M44" s="11"/>
      <c r="N44" s="11"/>
      <c r="O44" s="11"/>
      <c r="P44" s="11"/>
      <c r="Q44" s="290"/>
      <c r="R44" s="290"/>
      <c r="S44" s="290"/>
      <c r="T44" s="75"/>
      <c r="U44" s="75"/>
      <c r="V44" s="75"/>
      <c r="W44" s="75"/>
      <c r="X44" s="232"/>
      <c r="Y44" s="232"/>
      <c r="Z44" s="232"/>
      <c r="AA44" s="76"/>
      <c r="AB44" s="231"/>
      <c r="AC44" s="78" t="s">
        <v>36</v>
      </c>
      <c r="AD44" s="78" t="s">
        <v>37</v>
      </c>
      <c r="AE44" s="290"/>
      <c r="AF44" s="75"/>
      <c r="AG44" s="232"/>
      <c r="AH44" s="232"/>
      <c r="AI44" s="232"/>
      <c r="AJ44" s="232"/>
      <c r="AK44" s="232"/>
      <c r="AL44" s="232"/>
      <c r="AM44" s="76"/>
    </row>
    <row r="45" spans="1:42" ht="15.75" x14ac:dyDescent="0.2">
      <c r="A45" s="289"/>
      <c r="B45" s="290"/>
      <c r="C45" s="232"/>
      <c r="D45" s="232"/>
      <c r="E45" s="232"/>
      <c r="F45" s="232"/>
      <c r="G45" s="232"/>
      <c r="H45" s="232"/>
      <c r="I45" s="232"/>
      <c r="J45" s="11"/>
      <c r="K45" s="11"/>
      <c r="L45" s="11"/>
      <c r="M45" s="11"/>
      <c r="N45" s="11"/>
      <c r="O45" s="11"/>
      <c r="P45" s="11"/>
      <c r="Q45" s="290"/>
      <c r="R45" s="290"/>
      <c r="S45" s="290"/>
      <c r="T45" s="75"/>
      <c r="U45" s="75"/>
      <c r="V45" s="75"/>
      <c r="W45" s="75"/>
      <c r="X45" s="232"/>
      <c r="Y45" s="232"/>
      <c r="Z45" s="232"/>
      <c r="AA45" s="76"/>
      <c r="AB45" s="231"/>
      <c r="AC45" s="317"/>
      <c r="AD45" s="78" t="s">
        <v>58</v>
      </c>
      <c r="AF45" s="75"/>
      <c r="AG45" s="232"/>
      <c r="AH45" s="232"/>
      <c r="AI45" s="232"/>
      <c r="AJ45" s="232"/>
      <c r="AK45" s="232"/>
      <c r="AL45" s="232"/>
      <c r="AM45" s="76"/>
    </row>
    <row r="46" spans="1:42" ht="15.75" x14ac:dyDescent="0.2">
      <c r="A46" s="289"/>
      <c r="B46" s="290"/>
      <c r="C46" s="232"/>
      <c r="D46" s="232"/>
      <c r="E46" s="232"/>
      <c r="F46" s="232"/>
      <c r="G46" s="232"/>
      <c r="H46" s="232"/>
      <c r="I46" s="232"/>
      <c r="J46" s="11"/>
      <c r="K46" s="11"/>
      <c r="L46" s="11"/>
      <c r="M46" s="11"/>
      <c r="N46" s="11"/>
      <c r="O46" s="11"/>
      <c r="P46" s="11"/>
      <c r="Q46" s="290"/>
      <c r="R46" s="290"/>
      <c r="S46" s="290"/>
      <c r="T46" s="75"/>
      <c r="U46" s="75"/>
      <c r="V46" s="75"/>
      <c r="W46" s="75"/>
      <c r="X46" s="232"/>
      <c r="Y46" s="232"/>
      <c r="Z46" s="232"/>
      <c r="AA46" s="76"/>
      <c r="AB46" s="231"/>
      <c r="AC46" s="318"/>
      <c r="AD46" s="78"/>
      <c r="AF46" s="75"/>
      <c r="AG46" s="232"/>
      <c r="AH46" s="232"/>
      <c r="AI46" s="232"/>
      <c r="AJ46" s="232"/>
      <c r="AK46" s="232"/>
      <c r="AL46" s="232"/>
      <c r="AM46" s="76"/>
    </row>
    <row r="47" spans="1:42" ht="16.5" thickBot="1" x14ac:dyDescent="0.25">
      <c r="A47" s="319"/>
      <c r="B47" s="320"/>
      <c r="C47" s="321"/>
      <c r="D47" s="321"/>
      <c r="E47" s="321"/>
      <c r="F47" s="321"/>
      <c r="G47" s="321"/>
      <c r="H47" s="321"/>
      <c r="I47" s="321"/>
      <c r="J47" s="322"/>
      <c r="K47" s="320"/>
      <c r="L47" s="320"/>
      <c r="M47" s="320"/>
      <c r="N47" s="320"/>
      <c r="O47" s="320"/>
      <c r="P47" s="320"/>
      <c r="Q47" s="320"/>
      <c r="R47" s="320"/>
      <c r="S47" s="320"/>
      <c r="T47" s="323"/>
      <c r="U47" s="321"/>
      <c r="V47" s="321"/>
      <c r="W47" s="321"/>
      <c r="X47" s="321"/>
      <c r="Y47" s="321"/>
      <c r="Z47" s="321"/>
      <c r="AA47" s="324"/>
      <c r="AB47" s="355" t="s">
        <v>38</v>
      </c>
      <c r="AC47" s="356"/>
      <c r="AD47" s="356"/>
      <c r="AE47" s="356"/>
      <c r="AF47" s="356"/>
      <c r="AG47" s="356"/>
      <c r="AH47" s="356"/>
      <c r="AI47" s="356"/>
      <c r="AJ47" s="356"/>
      <c r="AK47" s="356"/>
      <c r="AL47" s="356"/>
      <c r="AM47" s="357"/>
    </row>
    <row r="48" spans="1:42" ht="15.75" customHeight="1" x14ac:dyDescent="0.2">
      <c r="A48" s="482"/>
      <c r="B48" s="483"/>
      <c r="C48" s="484"/>
      <c r="D48" s="485" t="s">
        <v>346</v>
      </c>
      <c r="E48" s="486"/>
      <c r="F48" s="486"/>
      <c r="G48" s="486"/>
      <c r="H48" s="486"/>
      <c r="I48" s="486"/>
      <c r="J48" s="486"/>
      <c r="K48" s="486"/>
      <c r="L48" s="486"/>
      <c r="M48" s="486"/>
      <c r="N48" s="486"/>
      <c r="O48" s="486"/>
      <c r="P48" s="486"/>
      <c r="Q48" s="486"/>
      <c r="R48" s="486"/>
      <c r="S48" s="486"/>
      <c r="T48" s="486"/>
      <c r="U48" s="486"/>
      <c r="V48" s="486"/>
      <c r="W48" s="486"/>
      <c r="X48" s="486"/>
      <c r="Y48" s="486"/>
      <c r="Z48" s="486"/>
      <c r="AA48" s="487"/>
      <c r="AB48" s="491" t="s">
        <v>189</v>
      </c>
      <c r="AC48" s="492"/>
      <c r="AD48" s="492"/>
      <c r="AE48" s="492"/>
      <c r="AF48" s="492"/>
      <c r="AG48" s="492"/>
      <c r="AH48" s="492"/>
      <c r="AI48" s="492"/>
      <c r="AJ48" s="492"/>
      <c r="AK48" s="492"/>
      <c r="AL48" s="492"/>
      <c r="AM48" s="493"/>
    </row>
    <row r="49" spans="1:42" ht="15.75" customHeight="1" x14ac:dyDescent="0.2">
      <c r="A49" s="494" t="s">
        <v>125</v>
      </c>
      <c r="B49" s="495"/>
      <c r="C49" s="496"/>
      <c r="D49" s="488"/>
      <c r="E49" s="489"/>
      <c r="F49" s="489"/>
      <c r="G49" s="489"/>
      <c r="H49" s="489"/>
      <c r="I49" s="489"/>
      <c r="J49" s="489"/>
      <c r="K49" s="489"/>
      <c r="L49" s="489"/>
      <c r="M49" s="489"/>
      <c r="N49" s="489"/>
      <c r="O49" s="489"/>
      <c r="P49" s="489"/>
      <c r="Q49" s="489"/>
      <c r="R49" s="489"/>
      <c r="S49" s="489"/>
      <c r="T49" s="489"/>
      <c r="U49" s="489"/>
      <c r="V49" s="489"/>
      <c r="W49" s="489"/>
      <c r="X49" s="489"/>
      <c r="Y49" s="489"/>
      <c r="Z49" s="489"/>
      <c r="AA49" s="490"/>
      <c r="AB49" s="344"/>
      <c r="AC49" s="345"/>
      <c r="AD49" s="345"/>
      <c r="AE49" s="345"/>
      <c r="AF49" s="345"/>
      <c r="AG49" s="345"/>
      <c r="AH49" s="345"/>
      <c r="AI49" s="345"/>
      <c r="AJ49" s="345"/>
      <c r="AK49" s="345"/>
      <c r="AL49" s="345"/>
      <c r="AM49" s="346"/>
    </row>
    <row r="50" spans="1:42" ht="39" x14ac:dyDescent="0.2">
      <c r="A50" s="494"/>
      <c r="B50" s="495"/>
      <c r="C50" s="496"/>
      <c r="D50" s="193"/>
      <c r="E50" s="294"/>
      <c r="F50" s="294"/>
      <c r="G50" s="294"/>
      <c r="H50" s="9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305"/>
      <c r="Y50" s="305"/>
      <c r="Z50" s="305"/>
      <c r="AA50" s="305"/>
      <c r="AB50" s="285"/>
      <c r="AC50" s="286"/>
      <c r="AD50" s="286"/>
      <c r="AE50" s="286"/>
      <c r="AF50" s="286"/>
      <c r="AG50" s="286"/>
      <c r="AH50" s="286"/>
      <c r="AI50" s="286"/>
      <c r="AJ50" s="286"/>
      <c r="AK50" s="286"/>
      <c r="AL50" s="286"/>
      <c r="AM50" s="287"/>
    </row>
    <row r="51" spans="1:42" ht="39" x14ac:dyDescent="0.2">
      <c r="A51" s="350" t="s">
        <v>321</v>
      </c>
      <c r="B51" s="351"/>
      <c r="C51" s="352"/>
      <c r="D51" s="193" t="s">
        <v>80</v>
      </c>
      <c r="E51" s="294"/>
      <c r="F51" s="294"/>
      <c r="G51" s="294"/>
      <c r="H51" s="9" t="s">
        <v>81</v>
      </c>
      <c r="I51" s="294"/>
      <c r="J51" s="294"/>
      <c r="K51" s="294"/>
      <c r="L51" s="294"/>
      <c r="M51" s="294"/>
      <c r="N51" s="294"/>
      <c r="O51" s="294"/>
      <c r="P51" s="294"/>
      <c r="Q51" s="294"/>
      <c r="R51" s="294"/>
      <c r="S51" s="294"/>
      <c r="T51" s="294"/>
      <c r="U51" s="294"/>
      <c r="V51" s="294"/>
      <c r="W51" s="193"/>
      <c r="X51" s="11"/>
      <c r="Y51" s="293"/>
      <c r="Z51" s="293"/>
      <c r="AA51" s="293"/>
      <c r="AB51" s="347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9"/>
    </row>
    <row r="52" spans="1:42" ht="15.75" x14ac:dyDescent="0.2">
      <c r="A52" s="476" t="s">
        <v>77</v>
      </c>
      <c r="B52" s="477"/>
      <c r="C52" s="478"/>
      <c r="D52" s="193" t="s">
        <v>62</v>
      </c>
      <c r="E52" s="291"/>
      <c r="F52" s="291"/>
      <c r="G52" s="291"/>
      <c r="H52" s="9" t="s">
        <v>79</v>
      </c>
      <c r="I52" s="11"/>
      <c r="J52" s="291"/>
      <c r="K52" s="9"/>
      <c r="L52" s="9"/>
      <c r="N52" s="9"/>
      <c r="O52" s="9"/>
      <c r="P52" s="9"/>
      <c r="Q52" s="9"/>
      <c r="R52" s="9"/>
      <c r="S52" s="9"/>
      <c r="T52" s="9"/>
      <c r="U52" s="9"/>
      <c r="V52" s="193"/>
      <c r="W52" s="193"/>
      <c r="X52" s="11"/>
      <c r="Y52" s="293"/>
      <c r="Z52" s="293"/>
      <c r="AA52" s="293"/>
      <c r="AB52" s="347" t="s">
        <v>190</v>
      </c>
      <c r="AC52" s="348"/>
      <c r="AD52" s="348"/>
      <c r="AE52" s="348"/>
      <c r="AF52" s="348"/>
      <c r="AG52" s="348"/>
      <c r="AH52" s="348"/>
      <c r="AI52" s="348"/>
      <c r="AJ52" s="348"/>
      <c r="AK52" s="348"/>
      <c r="AL52" s="348"/>
      <c r="AM52" s="349"/>
    </row>
    <row r="53" spans="1:42" ht="15.75" x14ac:dyDescent="0.2">
      <c r="A53" s="350" t="s">
        <v>56</v>
      </c>
      <c r="B53" s="351"/>
      <c r="C53" s="352"/>
      <c r="D53" s="193" t="s">
        <v>61</v>
      </c>
      <c r="E53" s="291"/>
      <c r="F53" s="291"/>
      <c r="G53" s="193"/>
      <c r="H53" s="9" t="s">
        <v>76</v>
      </c>
      <c r="I53" s="11"/>
      <c r="J53" s="9"/>
      <c r="K53" s="9"/>
      <c r="L53" s="8"/>
      <c r="N53" s="291"/>
      <c r="O53" s="9"/>
      <c r="P53" s="9"/>
      <c r="Q53" s="9"/>
      <c r="R53" s="9"/>
      <c r="S53" s="9"/>
      <c r="T53" s="9"/>
      <c r="U53" s="9"/>
      <c r="V53" s="193"/>
      <c r="W53" s="193"/>
      <c r="X53" s="11"/>
      <c r="Y53" s="193"/>
      <c r="Z53" s="193"/>
      <c r="AA53" s="193"/>
      <c r="AB53" s="347" t="s">
        <v>191</v>
      </c>
      <c r="AC53" s="348"/>
      <c r="AD53" s="348"/>
      <c r="AE53" s="348"/>
      <c r="AF53" s="348"/>
      <c r="AG53" s="348"/>
      <c r="AH53" s="348"/>
      <c r="AI53" s="348"/>
      <c r="AJ53" s="348"/>
      <c r="AK53" s="348"/>
      <c r="AL53" s="348"/>
      <c r="AM53" s="349"/>
    </row>
    <row r="54" spans="1:42" ht="15.75" x14ac:dyDescent="0.2">
      <c r="A54" s="350"/>
      <c r="B54" s="351"/>
      <c r="C54" s="352"/>
      <c r="D54" s="193" t="s">
        <v>0</v>
      </c>
      <c r="E54" s="193"/>
      <c r="F54" s="193"/>
      <c r="G54" s="193"/>
      <c r="H54" s="9" t="s">
        <v>88</v>
      </c>
      <c r="I54" s="11"/>
      <c r="J54" s="9"/>
      <c r="K54" s="9"/>
      <c r="L54" s="9"/>
      <c r="N54" s="291"/>
      <c r="O54" s="9"/>
      <c r="P54" s="9"/>
      <c r="Q54" s="9"/>
      <c r="R54" s="9"/>
      <c r="S54" s="9"/>
      <c r="T54" s="9"/>
      <c r="U54" s="9"/>
      <c r="V54" s="193"/>
      <c r="W54" s="193"/>
      <c r="X54" s="11"/>
      <c r="Y54" s="193"/>
      <c r="Z54" s="193"/>
      <c r="AA54" s="193"/>
      <c r="AB54" s="479"/>
      <c r="AC54" s="480"/>
      <c r="AD54" s="480"/>
      <c r="AE54" s="480"/>
      <c r="AF54" s="480"/>
      <c r="AG54" s="480"/>
      <c r="AH54" s="480"/>
      <c r="AI54" s="480"/>
      <c r="AJ54" s="480"/>
      <c r="AK54" s="480"/>
      <c r="AL54" s="480"/>
      <c r="AM54" s="481"/>
    </row>
    <row r="55" spans="1:42" ht="16.5" thickBot="1" x14ac:dyDescent="0.25">
      <c r="A55" s="341"/>
      <c r="B55" s="342"/>
      <c r="C55" s="343"/>
      <c r="D55" s="12"/>
      <c r="E55" s="193"/>
      <c r="F55" s="193"/>
      <c r="G55" s="193"/>
      <c r="H55" s="9"/>
      <c r="I55" s="13"/>
      <c r="J55" s="13"/>
      <c r="K55" s="13"/>
      <c r="L55" s="13"/>
      <c r="N55" s="9"/>
      <c r="O55" s="9"/>
      <c r="P55" s="9"/>
      <c r="Q55" s="9"/>
      <c r="R55" s="9"/>
      <c r="S55" s="9"/>
      <c r="T55" s="9"/>
      <c r="U55" s="9"/>
      <c r="V55" s="193"/>
      <c r="W55" s="193"/>
      <c r="X55" s="11"/>
      <c r="Y55" s="193"/>
      <c r="Z55" s="193"/>
      <c r="AA55" s="193"/>
      <c r="AB55" s="358"/>
      <c r="AC55" s="359"/>
      <c r="AD55" s="359"/>
      <c r="AE55" s="359"/>
      <c r="AF55" s="359"/>
      <c r="AG55" s="359"/>
      <c r="AH55" s="359"/>
      <c r="AI55" s="359"/>
      <c r="AJ55" s="359"/>
      <c r="AK55" s="359"/>
      <c r="AL55" s="359"/>
      <c r="AM55" s="360"/>
    </row>
    <row r="56" spans="1:42" ht="13.5" thickBo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</row>
    <row r="57" spans="1:42" ht="12.75" x14ac:dyDescent="0.2">
      <c r="A57" s="453" t="s">
        <v>39</v>
      </c>
      <c r="B57" s="456" t="s">
        <v>301</v>
      </c>
      <c r="C57" s="457"/>
      <c r="D57" s="526" t="s">
        <v>3</v>
      </c>
      <c r="E57" s="527"/>
      <c r="F57" s="528"/>
      <c r="G57" s="394" t="s">
        <v>4</v>
      </c>
      <c r="H57" s="382"/>
      <c r="I57" s="382"/>
      <c r="J57" s="382"/>
      <c r="K57" s="382"/>
      <c r="L57" s="394" t="s">
        <v>5</v>
      </c>
      <c r="M57" s="382"/>
      <c r="N57" s="382"/>
      <c r="O57" s="382"/>
      <c r="P57" s="382"/>
      <c r="Q57" s="382"/>
      <c r="R57" s="382"/>
      <c r="S57" s="382"/>
      <c r="T57" s="382"/>
      <c r="U57" s="382"/>
      <c r="V57" s="382"/>
      <c r="W57" s="382"/>
      <c r="X57" s="382"/>
      <c r="Y57" s="382"/>
      <c r="Z57" s="382"/>
      <c r="AA57" s="382"/>
      <c r="AB57" s="382"/>
      <c r="AC57" s="382"/>
      <c r="AD57" s="382"/>
      <c r="AE57" s="382"/>
      <c r="AF57" s="382"/>
      <c r="AG57" s="382"/>
      <c r="AH57" s="382"/>
      <c r="AI57" s="382"/>
      <c r="AJ57" s="382"/>
      <c r="AK57" s="382"/>
      <c r="AL57" s="382"/>
      <c r="AM57" s="383"/>
    </row>
    <row r="58" spans="1:42" ht="12.75" x14ac:dyDescent="0.2">
      <c r="A58" s="454"/>
      <c r="B58" s="458"/>
      <c r="C58" s="459"/>
      <c r="D58" s="529"/>
      <c r="E58" s="530"/>
      <c r="F58" s="531"/>
      <c r="G58" s="532" t="s">
        <v>6</v>
      </c>
      <c r="H58" s="402" t="s">
        <v>7</v>
      </c>
      <c r="I58" s="402"/>
      <c r="J58" s="402"/>
      <c r="K58" s="404"/>
      <c r="L58" s="470" t="s">
        <v>117</v>
      </c>
      <c r="M58" s="471"/>
      <c r="N58" s="471"/>
      <c r="O58" s="472"/>
      <c r="P58" s="470" t="s">
        <v>118</v>
      </c>
      <c r="Q58" s="471"/>
      <c r="R58" s="471"/>
      <c r="S58" s="472"/>
      <c r="T58" s="470" t="s">
        <v>119</v>
      </c>
      <c r="U58" s="471"/>
      <c r="V58" s="471"/>
      <c r="W58" s="472"/>
      <c r="X58" s="470" t="s">
        <v>120</v>
      </c>
      <c r="Y58" s="471"/>
      <c r="Z58" s="471"/>
      <c r="AA58" s="472"/>
      <c r="AB58" s="470" t="s">
        <v>121</v>
      </c>
      <c r="AC58" s="471"/>
      <c r="AD58" s="471"/>
      <c r="AE58" s="472"/>
      <c r="AF58" s="470" t="s">
        <v>122</v>
      </c>
      <c r="AG58" s="471"/>
      <c r="AH58" s="471"/>
      <c r="AI58" s="472"/>
      <c r="AJ58" s="470" t="s">
        <v>123</v>
      </c>
      <c r="AK58" s="471"/>
      <c r="AL58" s="471"/>
      <c r="AM58" s="472"/>
    </row>
    <row r="59" spans="1:42" ht="12.75" x14ac:dyDescent="0.2">
      <c r="A59" s="454"/>
      <c r="B59" s="458"/>
      <c r="C59" s="459"/>
      <c r="D59" s="413" t="s">
        <v>8</v>
      </c>
      <c r="E59" s="473" t="s">
        <v>9</v>
      </c>
      <c r="F59" s="397" t="s">
        <v>59</v>
      </c>
      <c r="G59" s="420"/>
      <c r="H59" s="402" t="s">
        <v>10</v>
      </c>
      <c r="I59" s="402" t="s">
        <v>11</v>
      </c>
      <c r="J59" s="402" t="s">
        <v>12</v>
      </c>
      <c r="K59" s="404" t="s">
        <v>54</v>
      </c>
      <c r="L59" s="450" t="s">
        <v>300</v>
      </c>
      <c r="M59" s="451"/>
      <c r="N59" s="451"/>
      <c r="O59" s="451"/>
      <c r="P59" s="451"/>
      <c r="Q59" s="451"/>
      <c r="R59" s="451"/>
      <c r="S59" s="451"/>
      <c r="T59" s="451"/>
      <c r="U59" s="451"/>
      <c r="V59" s="451"/>
      <c r="W59" s="451"/>
      <c r="X59" s="451"/>
      <c r="Y59" s="451"/>
      <c r="Z59" s="451"/>
      <c r="AA59" s="451"/>
      <c r="AB59" s="451"/>
      <c r="AC59" s="451"/>
      <c r="AD59" s="451"/>
      <c r="AE59" s="451"/>
      <c r="AF59" s="451"/>
      <c r="AG59" s="451"/>
      <c r="AH59" s="451"/>
      <c r="AI59" s="451"/>
      <c r="AJ59" s="451"/>
      <c r="AK59" s="451"/>
      <c r="AL59" s="451"/>
      <c r="AM59" s="452"/>
    </row>
    <row r="60" spans="1:42" ht="12.75" x14ac:dyDescent="0.2">
      <c r="A60" s="454"/>
      <c r="B60" s="458"/>
      <c r="C60" s="459"/>
      <c r="D60" s="413"/>
      <c r="E60" s="474"/>
      <c r="F60" s="418"/>
      <c r="G60" s="420"/>
      <c r="H60" s="402"/>
      <c r="I60" s="402"/>
      <c r="J60" s="402"/>
      <c r="K60" s="404"/>
      <c r="L60" s="399" t="s">
        <v>10</v>
      </c>
      <c r="M60" s="401" t="s">
        <v>11</v>
      </c>
      <c r="N60" s="395" t="s">
        <v>13</v>
      </c>
      <c r="O60" s="397" t="s">
        <v>57</v>
      </c>
      <c r="P60" s="399" t="s">
        <v>10</v>
      </c>
      <c r="Q60" s="401" t="s">
        <v>11</v>
      </c>
      <c r="R60" s="395" t="s">
        <v>13</v>
      </c>
      <c r="S60" s="397" t="s">
        <v>57</v>
      </c>
      <c r="T60" s="399" t="s">
        <v>10</v>
      </c>
      <c r="U60" s="401" t="s">
        <v>11</v>
      </c>
      <c r="V60" s="395" t="s">
        <v>13</v>
      </c>
      <c r="W60" s="397" t="s">
        <v>57</v>
      </c>
      <c r="X60" s="399" t="s">
        <v>10</v>
      </c>
      <c r="Y60" s="401" t="s">
        <v>11</v>
      </c>
      <c r="Z60" s="395" t="s">
        <v>13</v>
      </c>
      <c r="AA60" s="397" t="s">
        <v>57</v>
      </c>
      <c r="AB60" s="399" t="s">
        <v>10</v>
      </c>
      <c r="AC60" s="401" t="s">
        <v>11</v>
      </c>
      <c r="AD60" s="395" t="s">
        <v>13</v>
      </c>
      <c r="AE60" s="397" t="s">
        <v>57</v>
      </c>
      <c r="AF60" s="399" t="s">
        <v>10</v>
      </c>
      <c r="AG60" s="401" t="s">
        <v>11</v>
      </c>
      <c r="AH60" s="395" t="s">
        <v>13</v>
      </c>
      <c r="AI60" s="397" t="s">
        <v>57</v>
      </c>
      <c r="AJ60" s="399" t="s">
        <v>10</v>
      </c>
      <c r="AK60" s="401" t="s">
        <v>11</v>
      </c>
      <c r="AL60" s="395" t="s">
        <v>13</v>
      </c>
      <c r="AM60" s="397" t="s">
        <v>57</v>
      </c>
    </row>
    <row r="61" spans="1:42" ht="13.5" thickBot="1" x14ac:dyDescent="0.25">
      <c r="A61" s="455"/>
      <c r="B61" s="460"/>
      <c r="C61" s="461"/>
      <c r="D61" s="414"/>
      <c r="E61" s="475"/>
      <c r="F61" s="398"/>
      <c r="G61" s="421"/>
      <c r="H61" s="403"/>
      <c r="I61" s="403"/>
      <c r="J61" s="403"/>
      <c r="K61" s="364"/>
      <c r="L61" s="400"/>
      <c r="M61" s="385"/>
      <c r="N61" s="396"/>
      <c r="O61" s="398"/>
      <c r="P61" s="400"/>
      <c r="Q61" s="385"/>
      <c r="R61" s="396"/>
      <c r="S61" s="398"/>
      <c r="T61" s="400"/>
      <c r="U61" s="385"/>
      <c r="V61" s="396"/>
      <c r="W61" s="398"/>
      <c r="X61" s="400"/>
      <c r="Y61" s="385"/>
      <c r="Z61" s="396"/>
      <c r="AA61" s="398"/>
      <c r="AB61" s="400"/>
      <c r="AC61" s="385"/>
      <c r="AD61" s="396"/>
      <c r="AE61" s="398"/>
      <c r="AF61" s="400"/>
      <c r="AG61" s="385"/>
      <c r="AH61" s="396"/>
      <c r="AI61" s="398"/>
      <c r="AJ61" s="400"/>
      <c r="AK61" s="385"/>
      <c r="AL61" s="396"/>
      <c r="AM61" s="398"/>
    </row>
    <row r="62" spans="1:42" s="2" customFormat="1" ht="16.5" thickBot="1" x14ac:dyDescent="0.25">
      <c r="A62" s="15" t="s">
        <v>40</v>
      </c>
      <c r="B62" s="507" t="s">
        <v>41</v>
      </c>
      <c r="C62" s="507"/>
      <c r="D62" s="521"/>
      <c r="E62" s="522"/>
      <c r="F62" s="87"/>
      <c r="G62" s="302"/>
      <c r="H62" s="523"/>
      <c r="I62" s="523"/>
      <c r="J62" s="523"/>
      <c r="K62" s="523"/>
      <c r="L62" s="524"/>
      <c r="M62" s="524"/>
      <c r="N62" s="524"/>
      <c r="O62" s="524"/>
      <c r="P62" s="524"/>
      <c r="Q62" s="524"/>
      <c r="R62" s="524"/>
      <c r="S62" s="524"/>
      <c r="T62" s="524"/>
      <c r="U62" s="524"/>
      <c r="V62" s="524"/>
      <c r="W62" s="524"/>
      <c r="X62" s="524"/>
      <c r="Y62" s="524"/>
      <c r="Z62" s="524"/>
      <c r="AA62" s="524"/>
      <c r="AB62" s="524"/>
      <c r="AC62" s="524"/>
      <c r="AD62" s="524"/>
      <c r="AE62" s="524"/>
      <c r="AF62" s="524"/>
      <c r="AG62" s="524"/>
      <c r="AH62" s="524"/>
      <c r="AI62" s="524"/>
      <c r="AJ62" s="524"/>
      <c r="AK62" s="524"/>
      <c r="AL62" s="524"/>
      <c r="AM62" s="525"/>
    </row>
    <row r="63" spans="1:42" ht="15.75" x14ac:dyDescent="0.2">
      <c r="A63" s="31" t="s">
        <v>16</v>
      </c>
      <c r="B63" s="505" t="s">
        <v>74</v>
      </c>
      <c r="C63" s="506"/>
      <c r="D63" s="43">
        <v>2</v>
      </c>
      <c r="E63" s="88">
        <v>2</v>
      </c>
      <c r="F63" s="89">
        <v>14</v>
      </c>
      <c r="G63" s="90">
        <f t="shared" ref="G63:G66" si="13">SUM(H63:K63)</f>
        <v>120</v>
      </c>
      <c r="H63" s="91">
        <f t="shared" ref="H63:K66" si="14">SUM(L63,P63,T63,X63,AB63,AF63,AJ63)</f>
        <v>60</v>
      </c>
      <c r="I63" s="91">
        <f t="shared" si="14"/>
        <v>60</v>
      </c>
      <c r="J63" s="91">
        <f t="shared" si="14"/>
        <v>0</v>
      </c>
      <c r="K63" s="91">
        <f t="shared" si="14"/>
        <v>0</v>
      </c>
      <c r="L63" s="157">
        <v>30</v>
      </c>
      <c r="M63" s="92">
        <v>30</v>
      </c>
      <c r="N63" s="92"/>
      <c r="O63" s="89"/>
      <c r="P63" s="152">
        <v>30</v>
      </c>
      <c r="Q63" s="92">
        <v>30</v>
      </c>
      <c r="R63" s="92"/>
      <c r="S63" s="89"/>
      <c r="T63" s="93"/>
      <c r="U63" s="92"/>
      <c r="V63" s="92"/>
      <c r="W63" s="89"/>
      <c r="X63" s="93"/>
      <c r="Y63" s="92"/>
      <c r="Z63" s="92"/>
      <c r="AA63" s="89"/>
      <c r="AB63" s="93"/>
      <c r="AC63" s="92"/>
      <c r="AD63" s="92"/>
      <c r="AE63" s="89"/>
      <c r="AF63" s="93"/>
      <c r="AG63" s="92"/>
      <c r="AH63" s="92"/>
      <c r="AI63" s="89"/>
      <c r="AJ63" s="93"/>
      <c r="AK63" s="92"/>
      <c r="AL63" s="92"/>
      <c r="AM63" s="89"/>
      <c r="AP63" s="89" t="s">
        <v>303</v>
      </c>
    </row>
    <row r="64" spans="1:42" ht="15.75" x14ac:dyDescent="0.2">
      <c r="A64" s="31" t="s">
        <v>17</v>
      </c>
      <c r="B64" s="499" t="s">
        <v>72</v>
      </c>
      <c r="C64" s="500"/>
      <c r="D64" s="144">
        <v>1</v>
      </c>
      <c r="E64" s="95">
        <v>1</v>
      </c>
      <c r="F64" s="35">
        <v>6</v>
      </c>
      <c r="G64" s="90">
        <f t="shared" si="13"/>
        <v>45</v>
      </c>
      <c r="H64" s="91">
        <f t="shared" si="14"/>
        <v>30</v>
      </c>
      <c r="I64" s="91">
        <f t="shared" si="14"/>
        <v>0</v>
      </c>
      <c r="J64" s="91">
        <f t="shared" si="14"/>
        <v>15</v>
      </c>
      <c r="K64" s="91">
        <f t="shared" si="14"/>
        <v>0</v>
      </c>
      <c r="L64" s="96"/>
      <c r="M64" s="92"/>
      <c r="N64" s="92"/>
      <c r="O64" s="89"/>
      <c r="P64" s="153">
        <v>30</v>
      </c>
      <c r="Q64" s="92"/>
      <c r="R64" s="92">
        <v>15</v>
      </c>
      <c r="S64" s="89"/>
      <c r="T64" s="93"/>
      <c r="U64" s="92"/>
      <c r="V64" s="92"/>
      <c r="W64" s="89"/>
      <c r="X64" s="93"/>
      <c r="Y64" s="92"/>
      <c r="Z64" s="92"/>
      <c r="AA64" s="89"/>
      <c r="AB64" s="93"/>
      <c r="AC64" s="92"/>
      <c r="AD64" s="92"/>
      <c r="AE64" s="89"/>
      <c r="AF64" s="93"/>
      <c r="AG64" s="92"/>
      <c r="AH64" s="92"/>
      <c r="AI64" s="89"/>
      <c r="AJ64" s="93"/>
      <c r="AK64" s="92"/>
      <c r="AL64" s="92"/>
      <c r="AM64" s="89"/>
    </row>
    <row r="65" spans="1:48" ht="15.75" x14ac:dyDescent="0.2">
      <c r="A65" s="31" t="s">
        <v>18</v>
      </c>
      <c r="B65" s="501" t="s">
        <v>86</v>
      </c>
      <c r="C65" s="502"/>
      <c r="D65" s="142"/>
      <c r="E65" s="99">
        <v>2</v>
      </c>
      <c r="F65" s="89">
        <v>3</v>
      </c>
      <c r="G65" s="90">
        <f t="shared" si="13"/>
        <v>45</v>
      </c>
      <c r="H65" s="91">
        <f t="shared" si="14"/>
        <v>15</v>
      </c>
      <c r="I65" s="91">
        <f t="shared" si="14"/>
        <v>0</v>
      </c>
      <c r="J65" s="91">
        <f t="shared" si="14"/>
        <v>30</v>
      </c>
      <c r="K65" s="91">
        <f t="shared" si="14"/>
        <v>0</v>
      </c>
      <c r="L65" s="101">
        <v>15</v>
      </c>
      <c r="M65" s="92"/>
      <c r="N65" s="92">
        <v>30</v>
      </c>
      <c r="O65" s="89"/>
      <c r="P65" s="127"/>
      <c r="Q65" s="240"/>
      <c r="R65" s="92"/>
      <c r="S65" s="89"/>
      <c r="T65" s="93"/>
      <c r="U65" s="92"/>
      <c r="V65" s="92"/>
      <c r="W65" s="89"/>
      <c r="X65" s="93"/>
      <c r="Y65" s="92"/>
      <c r="Z65" s="92"/>
      <c r="AA65" s="89"/>
      <c r="AB65" s="93"/>
      <c r="AC65" s="92"/>
      <c r="AD65" s="92"/>
      <c r="AE65" s="89"/>
      <c r="AF65" s="93"/>
      <c r="AG65" s="92"/>
      <c r="AH65" s="92"/>
      <c r="AI65" s="89"/>
      <c r="AJ65" s="93"/>
      <c r="AK65" s="92"/>
      <c r="AL65" s="92"/>
      <c r="AM65" s="89"/>
      <c r="AP65" s="42"/>
      <c r="AQ65" s="42"/>
      <c r="AR65" s="42"/>
      <c r="AS65" s="42"/>
      <c r="AT65" s="42"/>
      <c r="AU65" s="42"/>
      <c r="AV65" s="42"/>
    </row>
    <row r="66" spans="1:48" ht="15.75" x14ac:dyDescent="0.2">
      <c r="A66" s="31" t="s">
        <v>19</v>
      </c>
      <c r="B66" s="499" t="s">
        <v>92</v>
      </c>
      <c r="C66" s="500"/>
      <c r="D66" s="142"/>
      <c r="E66" s="99">
        <v>1</v>
      </c>
      <c r="F66" s="89">
        <v>3</v>
      </c>
      <c r="G66" s="90">
        <f t="shared" si="13"/>
        <v>30</v>
      </c>
      <c r="H66" s="91">
        <f t="shared" si="14"/>
        <v>30</v>
      </c>
      <c r="I66" s="91">
        <f t="shared" si="14"/>
        <v>0</v>
      </c>
      <c r="J66" s="91">
        <f t="shared" si="14"/>
        <v>0</v>
      </c>
      <c r="K66" s="91">
        <f t="shared" si="14"/>
        <v>0</v>
      </c>
      <c r="L66" s="101">
        <v>30</v>
      </c>
      <c r="M66" s="92"/>
      <c r="N66" s="92"/>
      <c r="O66" s="89"/>
      <c r="P66" s="127"/>
      <c r="Q66" s="240"/>
      <c r="R66" s="92"/>
      <c r="S66" s="89"/>
      <c r="T66" s="97"/>
      <c r="U66" s="92"/>
      <c r="V66" s="92"/>
      <c r="W66" s="89"/>
      <c r="X66" s="93"/>
      <c r="Y66" s="92"/>
      <c r="Z66" s="92"/>
      <c r="AA66" s="89"/>
      <c r="AB66" s="93"/>
      <c r="AC66" s="92"/>
      <c r="AD66" s="92"/>
      <c r="AE66" s="89"/>
      <c r="AF66" s="93"/>
      <c r="AG66" s="92"/>
      <c r="AH66" s="92"/>
      <c r="AI66" s="89"/>
      <c r="AJ66" s="93"/>
      <c r="AK66" s="92"/>
      <c r="AL66" s="92"/>
      <c r="AM66" s="89"/>
      <c r="AP66" s="42"/>
      <c r="AQ66" s="42"/>
      <c r="AR66" s="42"/>
      <c r="AS66" s="42"/>
      <c r="AT66" s="42"/>
      <c r="AU66" s="42"/>
      <c r="AV66" s="42"/>
    </row>
    <row r="67" spans="1:48" ht="15.75" x14ac:dyDescent="0.2">
      <c r="A67" s="31"/>
      <c r="B67" s="499"/>
      <c r="C67" s="500"/>
      <c r="D67" s="142"/>
      <c r="E67" s="99"/>
      <c r="F67" s="89"/>
      <c r="G67" s="90"/>
      <c r="H67" s="91"/>
      <c r="I67" s="91"/>
      <c r="J67" s="91"/>
      <c r="K67" s="91"/>
      <c r="L67" s="101"/>
      <c r="M67" s="92"/>
      <c r="N67" s="92"/>
      <c r="O67" s="89"/>
      <c r="P67" s="93"/>
      <c r="Q67" s="92"/>
      <c r="R67" s="92"/>
      <c r="S67" s="89"/>
      <c r="T67" s="97"/>
      <c r="U67" s="92"/>
      <c r="V67" s="92"/>
      <c r="W67" s="89"/>
      <c r="X67" s="93"/>
      <c r="Y67" s="92"/>
      <c r="Z67" s="92"/>
      <c r="AA67" s="89"/>
      <c r="AB67" s="93"/>
      <c r="AC67" s="92"/>
      <c r="AD67" s="92"/>
      <c r="AE67" s="89"/>
      <c r="AF67" s="93"/>
      <c r="AG67" s="92"/>
      <c r="AH67" s="92"/>
      <c r="AI67" s="89"/>
      <c r="AJ67" s="93"/>
      <c r="AK67" s="92"/>
      <c r="AL67" s="92"/>
      <c r="AM67" s="89"/>
      <c r="AQ67" s="42"/>
      <c r="AR67" s="42"/>
      <c r="AS67" s="42"/>
      <c r="AT67" s="42"/>
      <c r="AU67" s="42"/>
      <c r="AV67" s="42"/>
    </row>
    <row r="68" spans="1:48" ht="15.75" x14ac:dyDescent="0.2">
      <c r="A68" s="31"/>
      <c r="B68" s="499"/>
      <c r="C68" s="500"/>
      <c r="D68" s="142"/>
      <c r="E68" s="99"/>
      <c r="F68" s="35"/>
      <c r="G68" s="90"/>
      <c r="H68" s="91"/>
      <c r="I68" s="91"/>
      <c r="J68" s="91"/>
      <c r="K68" s="91"/>
      <c r="L68" s="96"/>
      <c r="M68" s="92"/>
      <c r="N68" s="92"/>
      <c r="O68" s="89"/>
      <c r="P68" s="93"/>
      <c r="Q68" s="92"/>
      <c r="R68" s="92"/>
      <c r="S68" s="89"/>
      <c r="T68" s="93"/>
      <c r="U68" s="92"/>
      <c r="V68" s="92"/>
      <c r="W68" s="89"/>
      <c r="X68" s="93"/>
      <c r="Y68" s="92"/>
      <c r="Z68" s="92"/>
      <c r="AA68" s="89"/>
      <c r="AB68" s="127"/>
      <c r="AC68" s="92"/>
      <c r="AD68" s="240"/>
      <c r="AE68" s="89"/>
      <c r="AF68" s="93"/>
      <c r="AG68" s="92"/>
      <c r="AH68" s="92"/>
      <c r="AI68" s="89"/>
      <c r="AJ68" s="93"/>
      <c r="AK68" s="92"/>
      <c r="AL68" s="92"/>
      <c r="AM68" s="89"/>
      <c r="AP68" s="42"/>
      <c r="AQ68" s="42"/>
      <c r="AR68" s="42"/>
      <c r="AS68" s="42"/>
      <c r="AT68" s="42"/>
      <c r="AU68" s="42"/>
      <c r="AV68" s="42"/>
    </row>
    <row r="69" spans="1:48" ht="16.5" thickBot="1" x14ac:dyDescent="0.25">
      <c r="A69" s="52"/>
      <c r="B69" s="325"/>
      <c r="C69" s="105"/>
      <c r="D69" s="94"/>
      <c r="E69" s="106"/>
      <c r="F69" s="107"/>
      <c r="G69" s="96"/>
      <c r="H69" s="91"/>
      <c r="I69" s="91"/>
      <c r="J69" s="91"/>
      <c r="K69" s="91"/>
      <c r="L69" s="96"/>
      <c r="M69" s="92"/>
      <c r="N69" s="92"/>
      <c r="O69" s="89"/>
      <c r="P69" s="93"/>
      <c r="Q69" s="92"/>
      <c r="R69" s="92"/>
      <c r="S69" s="89"/>
      <c r="T69" s="93"/>
      <c r="U69" s="92"/>
      <c r="V69" s="92"/>
      <c r="W69" s="89"/>
      <c r="X69" s="93"/>
      <c r="Y69" s="92"/>
      <c r="Z69" s="92"/>
      <c r="AA69" s="89"/>
      <c r="AB69" s="93"/>
      <c r="AC69" s="92"/>
      <c r="AD69" s="92"/>
      <c r="AE69" s="89"/>
      <c r="AF69" s="93"/>
      <c r="AG69" s="92"/>
      <c r="AH69" s="92"/>
      <c r="AI69" s="89"/>
      <c r="AJ69" s="93"/>
      <c r="AK69" s="92"/>
      <c r="AL69" s="92"/>
      <c r="AM69" s="89"/>
      <c r="AP69" s="42"/>
      <c r="AQ69" s="42"/>
      <c r="AR69" s="42"/>
      <c r="AS69" s="42"/>
      <c r="AT69" s="42"/>
      <c r="AU69" s="42"/>
      <c r="AV69" s="42"/>
    </row>
    <row r="70" spans="1:48" ht="13.5" thickTop="1" x14ac:dyDescent="0.2">
      <c r="A70" s="60"/>
      <c r="B70" s="439" t="s">
        <v>21</v>
      </c>
      <c r="C70" s="440"/>
      <c r="D70" s="443">
        <f t="shared" ref="D70:K70" si="15">SUM(D63:D68)</f>
        <v>3</v>
      </c>
      <c r="E70" s="431">
        <f>SUM(E63:E69)</f>
        <v>6</v>
      </c>
      <c r="F70" s="433">
        <f t="shared" si="15"/>
        <v>26</v>
      </c>
      <c r="G70" s="429">
        <f t="shared" si="15"/>
        <v>240</v>
      </c>
      <c r="H70" s="431">
        <f t="shared" si="15"/>
        <v>135</v>
      </c>
      <c r="I70" s="431">
        <f t="shared" si="15"/>
        <v>60</v>
      </c>
      <c r="J70" s="431">
        <f t="shared" si="15"/>
        <v>45</v>
      </c>
      <c r="K70" s="433">
        <f t="shared" si="15"/>
        <v>0</v>
      </c>
      <c r="L70" s="61">
        <f t="shared" ref="L70:AM70" si="16">SUM(L63:L69)</f>
        <v>75</v>
      </c>
      <c r="M70" s="62">
        <f t="shared" si="16"/>
        <v>30</v>
      </c>
      <c r="N70" s="62">
        <f t="shared" si="16"/>
        <v>30</v>
      </c>
      <c r="O70" s="63">
        <f t="shared" si="16"/>
        <v>0</v>
      </c>
      <c r="P70" s="61">
        <f t="shared" si="16"/>
        <v>60</v>
      </c>
      <c r="Q70" s="62">
        <f t="shared" si="16"/>
        <v>30</v>
      </c>
      <c r="R70" s="62">
        <f t="shared" si="16"/>
        <v>15</v>
      </c>
      <c r="S70" s="64">
        <f t="shared" si="16"/>
        <v>0</v>
      </c>
      <c r="T70" s="65">
        <f t="shared" si="16"/>
        <v>0</v>
      </c>
      <c r="U70" s="62">
        <f t="shared" si="16"/>
        <v>0</v>
      </c>
      <c r="V70" s="62">
        <f t="shared" si="16"/>
        <v>0</v>
      </c>
      <c r="W70" s="63">
        <f t="shared" si="16"/>
        <v>0</v>
      </c>
      <c r="X70" s="61">
        <f t="shared" si="16"/>
        <v>0</v>
      </c>
      <c r="Y70" s="62">
        <f t="shared" si="16"/>
        <v>0</v>
      </c>
      <c r="Z70" s="62">
        <f t="shared" si="16"/>
        <v>0</v>
      </c>
      <c r="AA70" s="64">
        <f t="shared" si="16"/>
        <v>0</v>
      </c>
      <c r="AB70" s="65">
        <f t="shared" si="16"/>
        <v>0</v>
      </c>
      <c r="AC70" s="62">
        <f t="shared" si="16"/>
        <v>0</v>
      </c>
      <c r="AD70" s="62">
        <f t="shared" si="16"/>
        <v>0</v>
      </c>
      <c r="AE70" s="63">
        <f t="shared" si="16"/>
        <v>0</v>
      </c>
      <c r="AF70" s="61">
        <f t="shared" si="16"/>
        <v>0</v>
      </c>
      <c r="AG70" s="62">
        <f t="shared" si="16"/>
        <v>0</v>
      </c>
      <c r="AH70" s="62">
        <f t="shared" si="16"/>
        <v>0</v>
      </c>
      <c r="AI70" s="64">
        <f t="shared" si="16"/>
        <v>0</v>
      </c>
      <c r="AJ70" s="65">
        <f t="shared" si="16"/>
        <v>0</v>
      </c>
      <c r="AK70" s="62">
        <f t="shared" si="16"/>
        <v>0</v>
      </c>
      <c r="AL70" s="62">
        <f t="shared" si="16"/>
        <v>0</v>
      </c>
      <c r="AM70" s="64">
        <f t="shared" si="16"/>
        <v>0</v>
      </c>
    </row>
    <row r="71" spans="1:48" ht="13.5" thickBot="1" x14ac:dyDescent="0.25">
      <c r="A71" s="66"/>
      <c r="B71" s="441"/>
      <c r="C71" s="442"/>
      <c r="D71" s="444"/>
      <c r="E71" s="445"/>
      <c r="F71" s="446"/>
      <c r="G71" s="520"/>
      <c r="H71" s="445"/>
      <c r="I71" s="445"/>
      <c r="J71" s="445"/>
      <c r="K71" s="446"/>
      <c r="L71" s="428">
        <f>SUM(L70:O70)</f>
        <v>135</v>
      </c>
      <c r="M71" s="517"/>
      <c r="N71" s="517"/>
      <c r="O71" s="518"/>
      <c r="P71" s="428">
        <f t="shared" ref="P71" si="17">SUM(P70:S70)</f>
        <v>105</v>
      </c>
      <c r="Q71" s="517"/>
      <c r="R71" s="517"/>
      <c r="S71" s="518"/>
      <c r="T71" s="428">
        <f t="shared" ref="T71" si="18">SUM(T70:W70)</f>
        <v>0</v>
      </c>
      <c r="U71" s="517"/>
      <c r="V71" s="517"/>
      <c r="W71" s="518"/>
      <c r="X71" s="428">
        <f t="shared" ref="X71" si="19">SUM(X70:AA70)</f>
        <v>0</v>
      </c>
      <c r="Y71" s="517"/>
      <c r="Z71" s="517"/>
      <c r="AA71" s="518"/>
      <c r="AB71" s="428">
        <f t="shared" ref="AB71" si="20">SUM(AB70:AE70)</f>
        <v>0</v>
      </c>
      <c r="AC71" s="517"/>
      <c r="AD71" s="517"/>
      <c r="AE71" s="518"/>
      <c r="AF71" s="428">
        <f t="shared" ref="AF71" si="21">SUM(AF70:AI70)</f>
        <v>0</v>
      </c>
      <c r="AG71" s="517"/>
      <c r="AH71" s="517"/>
      <c r="AI71" s="518"/>
      <c r="AJ71" s="428">
        <f t="shared" ref="AJ71" si="22">SUM(AJ70:AM70)</f>
        <v>0</v>
      </c>
      <c r="AK71" s="517"/>
      <c r="AL71" s="517"/>
      <c r="AM71" s="518"/>
    </row>
    <row r="72" spans="1:48" ht="12.75" x14ac:dyDescent="0.2">
      <c r="A72" s="405" t="s">
        <v>47</v>
      </c>
      <c r="B72" s="406"/>
      <c r="C72" s="407"/>
      <c r="D72" s="412" t="s">
        <v>8</v>
      </c>
      <c r="E72" s="415" t="s">
        <v>9</v>
      </c>
      <c r="F72" s="417" t="s">
        <v>59</v>
      </c>
      <c r="G72" s="519" t="s">
        <v>6</v>
      </c>
      <c r="H72" s="392" t="s">
        <v>10</v>
      </c>
      <c r="I72" s="392" t="s">
        <v>11</v>
      </c>
      <c r="J72" s="392" t="s">
        <v>12</v>
      </c>
      <c r="K72" s="393" t="s">
        <v>54</v>
      </c>
      <c r="L72" s="470" t="s">
        <v>117</v>
      </c>
      <c r="M72" s="471"/>
      <c r="N72" s="471"/>
      <c r="O72" s="472"/>
      <c r="P72" s="470" t="s">
        <v>118</v>
      </c>
      <c r="Q72" s="471"/>
      <c r="R72" s="471"/>
      <c r="S72" s="472"/>
      <c r="T72" s="470" t="s">
        <v>119</v>
      </c>
      <c r="U72" s="471"/>
      <c r="V72" s="471"/>
      <c r="W72" s="472"/>
      <c r="X72" s="470" t="s">
        <v>120</v>
      </c>
      <c r="Y72" s="471"/>
      <c r="Z72" s="471"/>
      <c r="AA72" s="472"/>
      <c r="AB72" s="470" t="s">
        <v>121</v>
      </c>
      <c r="AC72" s="471"/>
      <c r="AD72" s="471"/>
      <c r="AE72" s="472"/>
      <c r="AF72" s="470" t="s">
        <v>122</v>
      </c>
      <c r="AG72" s="471"/>
      <c r="AH72" s="471"/>
      <c r="AI72" s="472"/>
      <c r="AJ72" s="470" t="s">
        <v>123</v>
      </c>
      <c r="AK72" s="471"/>
      <c r="AL72" s="471"/>
      <c r="AM72" s="472"/>
    </row>
    <row r="73" spans="1:48" ht="12.75" x14ac:dyDescent="0.2">
      <c r="A73" s="408"/>
      <c r="B73" s="409"/>
      <c r="C73" s="410"/>
      <c r="D73" s="413"/>
      <c r="E73" s="416"/>
      <c r="F73" s="418"/>
      <c r="G73" s="469"/>
      <c r="H73" s="402"/>
      <c r="I73" s="402"/>
      <c r="J73" s="402"/>
      <c r="K73" s="515"/>
      <c r="L73" s="399" t="s">
        <v>10</v>
      </c>
      <c r="M73" s="401" t="s">
        <v>11</v>
      </c>
      <c r="N73" s="395" t="s">
        <v>13</v>
      </c>
      <c r="O73" s="397" t="s">
        <v>57</v>
      </c>
      <c r="P73" s="399" t="s">
        <v>10</v>
      </c>
      <c r="Q73" s="401" t="s">
        <v>11</v>
      </c>
      <c r="R73" s="395" t="s">
        <v>13</v>
      </c>
      <c r="S73" s="397" t="s">
        <v>57</v>
      </c>
      <c r="T73" s="399" t="s">
        <v>10</v>
      </c>
      <c r="U73" s="401" t="s">
        <v>11</v>
      </c>
      <c r="V73" s="395" t="s">
        <v>13</v>
      </c>
      <c r="W73" s="397" t="s">
        <v>57</v>
      </c>
      <c r="X73" s="399" t="s">
        <v>10</v>
      </c>
      <c r="Y73" s="401" t="s">
        <v>11</v>
      </c>
      <c r="Z73" s="395" t="s">
        <v>13</v>
      </c>
      <c r="AA73" s="397" t="s">
        <v>57</v>
      </c>
      <c r="AB73" s="399" t="s">
        <v>10</v>
      </c>
      <c r="AC73" s="401" t="s">
        <v>11</v>
      </c>
      <c r="AD73" s="395" t="s">
        <v>13</v>
      </c>
      <c r="AE73" s="397" t="s">
        <v>57</v>
      </c>
      <c r="AF73" s="399" t="s">
        <v>10</v>
      </c>
      <c r="AG73" s="401" t="s">
        <v>11</v>
      </c>
      <c r="AH73" s="395" t="s">
        <v>13</v>
      </c>
      <c r="AI73" s="397" t="s">
        <v>57</v>
      </c>
      <c r="AJ73" s="399" t="s">
        <v>10</v>
      </c>
      <c r="AK73" s="401" t="s">
        <v>11</v>
      </c>
      <c r="AL73" s="395" t="s">
        <v>13</v>
      </c>
      <c r="AM73" s="397" t="s">
        <v>57</v>
      </c>
    </row>
    <row r="74" spans="1:48" ht="13.5" thickBot="1" x14ac:dyDescent="0.25">
      <c r="A74" s="408"/>
      <c r="B74" s="409"/>
      <c r="C74" s="410"/>
      <c r="D74" s="414"/>
      <c r="E74" s="396"/>
      <c r="F74" s="398"/>
      <c r="G74" s="400"/>
      <c r="H74" s="403"/>
      <c r="I74" s="403"/>
      <c r="J74" s="403"/>
      <c r="K74" s="516"/>
      <c r="L74" s="400"/>
      <c r="M74" s="385"/>
      <c r="N74" s="396"/>
      <c r="O74" s="398"/>
      <c r="P74" s="400"/>
      <c r="Q74" s="385"/>
      <c r="R74" s="396"/>
      <c r="S74" s="398"/>
      <c r="T74" s="400"/>
      <c r="U74" s="385"/>
      <c r="V74" s="396"/>
      <c r="W74" s="398"/>
      <c r="X74" s="400"/>
      <c r="Y74" s="385"/>
      <c r="Z74" s="396"/>
      <c r="AA74" s="398"/>
      <c r="AB74" s="400"/>
      <c r="AC74" s="385"/>
      <c r="AD74" s="396"/>
      <c r="AE74" s="398"/>
      <c r="AF74" s="400"/>
      <c r="AG74" s="385"/>
      <c r="AH74" s="396"/>
      <c r="AI74" s="398"/>
      <c r="AJ74" s="400"/>
      <c r="AK74" s="385"/>
      <c r="AL74" s="396"/>
      <c r="AM74" s="398"/>
      <c r="AP74" s="216" t="s">
        <v>60</v>
      </c>
    </row>
    <row r="75" spans="1:48" ht="12.75" x14ac:dyDescent="0.2">
      <c r="A75" s="408"/>
      <c r="B75" s="409"/>
      <c r="C75" s="410"/>
      <c r="D75" s="511">
        <f t="shared" ref="D75:AM75" si="23">SUM(D26+D70)</f>
        <v>3</v>
      </c>
      <c r="E75" s="509">
        <f>SUM(E31+E70)</f>
        <v>19</v>
      </c>
      <c r="F75" s="509">
        <f t="shared" si="23"/>
        <v>40</v>
      </c>
      <c r="G75" s="513">
        <f t="shared" si="23"/>
        <v>525</v>
      </c>
      <c r="H75" s="509">
        <f t="shared" si="23"/>
        <v>225</v>
      </c>
      <c r="I75" s="509">
        <f t="shared" si="23"/>
        <v>120</v>
      </c>
      <c r="J75" s="509">
        <f t="shared" si="23"/>
        <v>180</v>
      </c>
      <c r="K75" s="425">
        <f t="shared" si="23"/>
        <v>0</v>
      </c>
      <c r="L75" s="67">
        <f t="shared" si="23"/>
        <v>90</v>
      </c>
      <c r="M75" s="68">
        <f t="shared" si="23"/>
        <v>60</v>
      </c>
      <c r="N75" s="68">
        <f t="shared" si="23"/>
        <v>75</v>
      </c>
      <c r="O75" s="70">
        <f t="shared" si="23"/>
        <v>0</v>
      </c>
      <c r="P75" s="71">
        <f t="shared" si="23"/>
        <v>75</v>
      </c>
      <c r="Q75" s="68">
        <f t="shared" si="23"/>
        <v>60</v>
      </c>
      <c r="R75" s="68">
        <f t="shared" si="23"/>
        <v>45</v>
      </c>
      <c r="S75" s="69">
        <f t="shared" si="23"/>
        <v>0</v>
      </c>
      <c r="T75" s="67">
        <f t="shared" si="23"/>
        <v>15</v>
      </c>
      <c r="U75" s="68">
        <f t="shared" si="23"/>
        <v>0</v>
      </c>
      <c r="V75" s="68">
        <f t="shared" si="23"/>
        <v>30</v>
      </c>
      <c r="W75" s="70">
        <f t="shared" si="23"/>
        <v>0</v>
      </c>
      <c r="X75" s="71">
        <f t="shared" si="23"/>
        <v>0</v>
      </c>
      <c r="Y75" s="68">
        <f t="shared" si="23"/>
        <v>0</v>
      </c>
      <c r="Z75" s="68">
        <f t="shared" si="23"/>
        <v>30</v>
      </c>
      <c r="AA75" s="69">
        <f t="shared" si="23"/>
        <v>0</v>
      </c>
      <c r="AB75" s="67">
        <f t="shared" si="23"/>
        <v>0</v>
      </c>
      <c r="AC75" s="68">
        <f t="shared" si="23"/>
        <v>0</v>
      </c>
      <c r="AD75" s="68">
        <f t="shared" si="23"/>
        <v>0</v>
      </c>
      <c r="AE75" s="70">
        <f t="shared" si="23"/>
        <v>0</v>
      </c>
      <c r="AF75" s="71">
        <f t="shared" si="23"/>
        <v>0</v>
      </c>
      <c r="AG75" s="68">
        <f t="shared" si="23"/>
        <v>0</v>
      </c>
      <c r="AH75" s="68">
        <f t="shared" si="23"/>
        <v>0</v>
      </c>
      <c r="AI75" s="69">
        <f t="shared" si="23"/>
        <v>0</v>
      </c>
      <c r="AJ75" s="67">
        <f t="shared" si="23"/>
        <v>45</v>
      </c>
      <c r="AK75" s="68">
        <f t="shared" si="23"/>
        <v>0</v>
      </c>
      <c r="AL75" s="68">
        <f t="shared" si="23"/>
        <v>0</v>
      </c>
      <c r="AM75" s="70">
        <f t="shared" si="23"/>
        <v>0</v>
      </c>
      <c r="AP75" s="216">
        <f>SUM(L75:AM75)</f>
        <v>525</v>
      </c>
    </row>
    <row r="76" spans="1:48" ht="13.5" thickBot="1" x14ac:dyDescent="0.25">
      <c r="A76" s="408"/>
      <c r="B76" s="409"/>
      <c r="C76" s="410"/>
      <c r="D76" s="512"/>
      <c r="E76" s="510"/>
      <c r="F76" s="510"/>
      <c r="G76" s="514"/>
      <c r="H76" s="510"/>
      <c r="I76" s="510"/>
      <c r="J76" s="510"/>
      <c r="K76" s="426"/>
      <c r="L76" s="371">
        <f>SUM(L75:O75)</f>
        <v>225</v>
      </c>
      <c r="M76" s="369"/>
      <c r="N76" s="369"/>
      <c r="O76" s="370"/>
      <c r="P76" s="371">
        <f>SUM(P75:S75)</f>
        <v>180</v>
      </c>
      <c r="Q76" s="369"/>
      <c r="R76" s="369"/>
      <c r="S76" s="370"/>
      <c r="T76" s="371">
        <f>SUM(T75:W75)</f>
        <v>45</v>
      </c>
      <c r="U76" s="369"/>
      <c r="V76" s="369"/>
      <c r="W76" s="370"/>
      <c r="X76" s="371">
        <f>SUM(X75:AA75)</f>
        <v>30</v>
      </c>
      <c r="Y76" s="369"/>
      <c r="Z76" s="369"/>
      <c r="AA76" s="370"/>
      <c r="AB76" s="371">
        <f>SUM(AB75:AE75)</f>
        <v>0</v>
      </c>
      <c r="AC76" s="369"/>
      <c r="AD76" s="369"/>
      <c r="AE76" s="370"/>
      <c r="AF76" s="371">
        <f>SUM(AF75:AI75)</f>
        <v>0</v>
      </c>
      <c r="AG76" s="369"/>
      <c r="AH76" s="369"/>
      <c r="AI76" s="370"/>
      <c r="AJ76" s="371">
        <f>SUM(AJ75:AM75)</f>
        <v>45</v>
      </c>
      <c r="AK76" s="369"/>
      <c r="AL76" s="369"/>
      <c r="AM76" s="370"/>
      <c r="AP76" s="216">
        <f>SUM(L76:AM76)</f>
        <v>525</v>
      </c>
    </row>
    <row r="77" spans="1:48" ht="12.75" x14ac:dyDescent="0.2">
      <c r="A77" s="408"/>
      <c r="B77" s="409"/>
      <c r="C77" s="410"/>
      <c r="D77" s="372" t="s">
        <v>23</v>
      </c>
      <c r="E77" s="373"/>
      <c r="F77" s="374"/>
      <c r="G77" s="381" t="s">
        <v>24</v>
      </c>
      <c r="H77" s="382"/>
      <c r="I77" s="382"/>
      <c r="J77" s="382"/>
      <c r="K77" s="383"/>
      <c r="L77" s="366">
        <f>L33+2</f>
        <v>2</v>
      </c>
      <c r="M77" s="367"/>
      <c r="N77" s="367"/>
      <c r="O77" s="368"/>
      <c r="P77" s="366">
        <f t="shared" ref="P77" si="24">P33+1</f>
        <v>1</v>
      </c>
      <c r="Q77" s="367"/>
      <c r="R77" s="367"/>
      <c r="S77" s="368"/>
      <c r="T77" s="366">
        <f>T33+0</f>
        <v>0</v>
      </c>
      <c r="U77" s="367"/>
      <c r="V77" s="367"/>
      <c r="W77" s="368"/>
      <c r="X77" s="366">
        <f t="shared" ref="X77" si="25">X33+0</f>
        <v>0</v>
      </c>
      <c r="Y77" s="367"/>
      <c r="Z77" s="367"/>
      <c r="AA77" s="368"/>
      <c r="AB77" s="366">
        <f t="shared" ref="AB77" si="26">AB33+0</f>
        <v>0</v>
      </c>
      <c r="AC77" s="367"/>
      <c r="AD77" s="367"/>
      <c r="AE77" s="368"/>
      <c r="AF77" s="366">
        <f t="shared" ref="AF77" si="27">AF33+0</f>
        <v>0</v>
      </c>
      <c r="AG77" s="367"/>
      <c r="AH77" s="367"/>
      <c r="AI77" s="368"/>
      <c r="AJ77" s="366">
        <f t="shared" ref="AJ77" si="28">AJ33+0</f>
        <v>0</v>
      </c>
      <c r="AK77" s="367"/>
      <c r="AL77" s="367"/>
      <c r="AM77" s="368"/>
      <c r="AP77" s="216">
        <f>SUM(L77:AM77)</f>
        <v>3</v>
      </c>
    </row>
    <row r="78" spans="1:48" ht="12.75" x14ac:dyDescent="0.2">
      <c r="A78" s="408"/>
      <c r="B78" s="409"/>
      <c r="C78" s="410"/>
      <c r="D78" s="375"/>
      <c r="E78" s="376"/>
      <c r="F78" s="377"/>
      <c r="G78" s="388" t="s">
        <v>25</v>
      </c>
      <c r="H78" s="389"/>
      <c r="I78" s="389"/>
      <c r="J78" s="389"/>
      <c r="K78" s="390"/>
      <c r="L78" s="361">
        <f>L34+4</f>
        <v>8</v>
      </c>
      <c r="M78" s="362"/>
      <c r="N78" s="362"/>
      <c r="O78" s="363"/>
      <c r="P78" s="361">
        <f>P34+2</f>
        <v>5</v>
      </c>
      <c r="Q78" s="362"/>
      <c r="R78" s="362"/>
      <c r="S78" s="363"/>
      <c r="T78" s="361">
        <f>T34+0</f>
        <v>3</v>
      </c>
      <c r="U78" s="362"/>
      <c r="V78" s="362"/>
      <c r="W78" s="363"/>
      <c r="X78" s="361">
        <f>X34+0</f>
        <v>1</v>
      </c>
      <c r="Y78" s="362"/>
      <c r="Z78" s="362"/>
      <c r="AA78" s="363"/>
      <c r="AB78" s="361">
        <f t="shared" ref="AB78" si="29">AB34+0</f>
        <v>0</v>
      </c>
      <c r="AC78" s="362"/>
      <c r="AD78" s="362"/>
      <c r="AE78" s="363"/>
      <c r="AF78" s="361">
        <f t="shared" ref="AF78" si="30">AF34+0</f>
        <v>0</v>
      </c>
      <c r="AG78" s="362"/>
      <c r="AH78" s="362"/>
      <c r="AI78" s="363"/>
      <c r="AJ78" s="361">
        <f t="shared" ref="AJ78" si="31">AJ34+0</f>
        <v>2</v>
      </c>
      <c r="AK78" s="362"/>
      <c r="AL78" s="362"/>
      <c r="AM78" s="363"/>
      <c r="AP78" s="216">
        <f>SUM(L78:AM78)</f>
        <v>19</v>
      </c>
    </row>
    <row r="79" spans="1:48" ht="13.5" thickBot="1" x14ac:dyDescent="0.25">
      <c r="A79" s="371"/>
      <c r="B79" s="369"/>
      <c r="C79" s="411"/>
      <c r="D79" s="378"/>
      <c r="E79" s="379"/>
      <c r="F79" s="380"/>
      <c r="G79" s="364" t="s">
        <v>59</v>
      </c>
      <c r="H79" s="356"/>
      <c r="I79" s="356"/>
      <c r="J79" s="356"/>
      <c r="K79" s="357"/>
      <c r="L79" s="508">
        <f>L35+7+3+3</f>
        <v>16</v>
      </c>
      <c r="M79" s="508"/>
      <c r="N79" s="508"/>
      <c r="O79" s="508"/>
      <c r="P79" s="508">
        <f>P35+7+6</f>
        <v>15</v>
      </c>
      <c r="Q79" s="508"/>
      <c r="R79" s="508"/>
      <c r="S79" s="508"/>
      <c r="T79" s="508">
        <f>T35</f>
        <v>3</v>
      </c>
      <c r="U79" s="508"/>
      <c r="V79" s="508"/>
      <c r="W79" s="508"/>
      <c r="X79" s="508">
        <f>X35</f>
        <v>2</v>
      </c>
      <c r="Y79" s="508"/>
      <c r="Z79" s="508"/>
      <c r="AA79" s="508"/>
      <c r="AB79" s="508">
        <f>AB35</f>
        <v>0</v>
      </c>
      <c r="AC79" s="508"/>
      <c r="AD79" s="508"/>
      <c r="AE79" s="508"/>
      <c r="AF79" s="508">
        <f>AF35</f>
        <v>0</v>
      </c>
      <c r="AG79" s="508"/>
      <c r="AH79" s="508"/>
      <c r="AI79" s="508"/>
      <c r="AJ79" s="508">
        <f>AJ35</f>
        <v>4</v>
      </c>
      <c r="AK79" s="508"/>
      <c r="AL79" s="508"/>
      <c r="AM79" s="508"/>
    </row>
    <row r="80" spans="1:48" ht="15" x14ac:dyDescent="0.2">
      <c r="A80" s="108" t="s">
        <v>55</v>
      </c>
      <c r="B80" s="109"/>
      <c r="C80" s="109"/>
      <c r="D80" s="109"/>
      <c r="E80" s="109"/>
      <c r="F80" s="109"/>
      <c r="G80" s="109"/>
      <c r="H80" s="232"/>
      <c r="I80" s="232"/>
      <c r="J80" s="232"/>
      <c r="K80" s="232"/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2"/>
      <c r="Z80" s="232"/>
      <c r="AA80" s="76"/>
      <c r="AB80" s="72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4"/>
    </row>
    <row r="81" spans="1:39" ht="15.75" x14ac:dyDescent="0.2">
      <c r="A81" s="289" t="s">
        <v>78</v>
      </c>
      <c r="B81" s="290"/>
      <c r="C81" s="290"/>
      <c r="D81" s="290"/>
      <c r="E81" s="290"/>
      <c r="F81" s="290"/>
      <c r="G81" s="290"/>
      <c r="H81" s="11"/>
      <c r="I81" s="11"/>
      <c r="J81" s="11"/>
      <c r="K81" s="11"/>
      <c r="L81" s="11"/>
      <c r="M81" s="11"/>
      <c r="N81" s="11"/>
      <c r="O81" s="11"/>
      <c r="P81" s="11"/>
      <c r="Q81" s="290"/>
      <c r="R81" s="290"/>
      <c r="S81" s="290"/>
      <c r="T81" s="75"/>
      <c r="U81" s="75"/>
      <c r="V81" s="75"/>
      <c r="W81" s="75"/>
      <c r="X81" s="290"/>
      <c r="Y81" s="290"/>
      <c r="Z81" s="232"/>
      <c r="AA81" s="76"/>
      <c r="AB81" s="231"/>
      <c r="AC81" s="232" t="s">
        <v>322</v>
      </c>
      <c r="AD81" s="232"/>
      <c r="AE81" s="232"/>
      <c r="AF81" s="232"/>
      <c r="AG81" s="232"/>
      <c r="AH81" s="232"/>
      <c r="AI81" s="232"/>
      <c r="AJ81" s="232"/>
      <c r="AK81" s="232"/>
      <c r="AL81" s="232"/>
      <c r="AM81" s="76"/>
    </row>
    <row r="82" spans="1:39" ht="15.75" x14ac:dyDescent="0.2">
      <c r="A82" s="77" t="s">
        <v>351</v>
      </c>
      <c r="B82" s="290"/>
      <c r="C82" s="290"/>
      <c r="D82" s="78"/>
      <c r="E82" s="78"/>
      <c r="F82" s="78"/>
      <c r="G82" s="78"/>
      <c r="H82" s="193"/>
      <c r="I82" s="193"/>
      <c r="J82" s="193"/>
      <c r="K82" s="193"/>
      <c r="L82" s="193"/>
      <c r="M82" s="193"/>
      <c r="N82" s="193"/>
      <c r="O82" s="193"/>
      <c r="P82" s="193"/>
      <c r="Q82" s="78"/>
      <c r="R82" s="78"/>
      <c r="S82" s="78"/>
      <c r="T82" s="79"/>
      <c r="U82" s="80"/>
      <c r="V82" s="79"/>
      <c r="W82" s="79"/>
      <c r="X82" s="232"/>
      <c r="Y82" s="232"/>
      <c r="Z82" s="232"/>
      <c r="AA82" s="76"/>
      <c r="AB82" s="289"/>
      <c r="AC82" s="80" t="s">
        <v>26</v>
      </c>
      <c r="AD82" s="78"/>
      <c r="AE82" s="78"/>
      <c r="AF82" s="79"/>
      <c r="AG82" s="81"/>
      <c r="AH82" s="232"/>
      <c r="AI82" s="232"/>
      <c r="AJ82" s="81"/>
      <c r="AK82" s="81"/>
      <c r="AL82" s="81"/>
      <c r="AM82" s="76"/>
    </row>
    <row r="83" spans="1:39" ht="15.75" x14ac:dyDescent="0.2">
      <c r="A83" s="77" t="s">
        <v>166</v>
      </c>
      <c r="B83" s="290"/>
      <c r="C83" s="290"/>
      <c r="D83" s="290"/>
      <c r="E83" s="290"/>
      <c r="F83" s="290"/>
      <c r="G83" s="75"/>
      <c r="H83" s="82"/>
      <c r="I83" s="82"/>
      <c r="J83" s="82"/>
      <c r="K83" s="82"/>
      <c r="L83" s="82"/>
      <c r="M83" s="82"/>
      <c r="N83" s="82"/>
      <c r="O83" s="82"/>
      <c r="P83" s="82"/>
      <c r="Q83" s="290"/>
      <c r="R83" s="290"/>
      <c r="S83" s="290"/>
      <c r="T83" s="75"/>
      <c r="U83" s="75"/>
      <c r="V83" s="75"/>
      <c r="W83" s="75"/>
      <c r="X83" s="232"/>
      <c r="Y83" s="232"/>
      <c r="Z83" s="232"/>
      <c r="AA83" s="76"/>
      <c r="AB83" s="231"/>
      <c r="AC83" s="79" t="s">
        <v>27</v>
      </c>
      <c r="AD83" s="79" t="s">
        <v>28</v>
      </c>
      <c r="AE83" s="290"/>
      <c r="AF83" s="75"/>
      <c r="AG83" s="232"/>
      <c r="AH83" s="232"/>
      <c r="AI83" s="232"/>
      <c r="AJ83" s="232"/>
      <c r="AK83" s="232"/>
      <c r="AL83" s="232"/>
      <c r="AM83" s="83"/>
    </row>
    <row r="84" spans="1:39" ht="15.75" x14ac:dyDescent="0.2">
      <c r="A84" s="77" t="s">
        <v>206</v>
      </c>
      <c r="B84" s="290"/>
      <c r="C84" s="290"/>
      <c r="D84" s="75"/>
      <c r="E84" s="75"/>
      <c r="F84" s="75"/>
      <c r="G84" s="290"/>
      <c r="H84" s="306"/>
      <c r="I84" s="306"/>
      <c r="J84" s="306"/>
      <c r="K84" s="306"/>
      <c r="L84" s="306"/>
      <c r="M84" s="306"/>
      <c r="N84" s="306"/>
      <c r="O84" s="306"/>
      <c r="P84" s="306"/>
      <c r="Q84" s="84"/>
      <c r="R84" s="84"/>
      <c r="S84" s="84"/>
      <c r="T84" s="84"/>
      <c r="U84" s="84"/>
      <c r="V84" s="84"/>
      <c r="W84" s="84"/>
      <c r="X84" s="232"/>
      <c r="Y84" s="232"/>
      <c r="Z84" s="232"/>
      <c r="AA84" s="76"/>
      <c r="AB84" s="231"/>
      <c r="AC84" s="78" t="s">
        <v>29</v>
      </c>
      <c r="AD84" s="78" t="s">
        <v>30</v>
      </c>
      <c r="AE84" s="84"/>
      <c r="AF84" s="84"/>
      <c r="AG84" s="232"/>
      <c r="AH84" s="232"/>
      <c r="AI84" s="232"/>
      <c r="AJ84" s="232"/>
      <c r="AK84" s="232"/>
      <c r="AL84" s="232"/>
      <c r="AM84" s="76"/>
    </row>
    <row r="85" spans="1:39" ht="15.75" x14ac:dyDescent="0.2">
      <c r="A85" s="353" t="s">
        <v>348</v>
      </c>
      <c r="B85" s="354"/>
      <c r="C85" s="354"/>
      <c r="D85" s="354"/>
      <c r="E85" s="354"/>
      <c r="F85" s="354"/>
      <c r="G85" s="354"/>
      <c r="H85" s="11"/>
      <c r="I85" s="11"/>
      <c r="J85" s="11"/>
      <c r="K85" s="288"/>
      <c r="L85" s="2"/>
      <c r="M85" s="2"/>
      <c r="N85" s="2"/>
      <c r="O85" s="2"/>
      <c r="P85" s="2"/>
      <c r="Q85" s="85"/>
      <c r="R85" s="85"/>
      <c r="S85" s="85"/>
      <c r="T85" s="85"/>
      <c r="U85" s="290"/>
      <c r="V85" s="290"/>
      <c r="W85" s="290"/>
      <c r="X85" s="232"/>
      <c r="Y85" s="232"/>
      <c r="Z85" s="232"/>
      <c r="AA85" s="76"/>
      <c r="AB85" s="231"/>
      <c r="AC85" s="79" t="s">
        <v>12</v>
      </c>
      <c r="AD85" s="86" t="s">
        <v>31</v>
      </c>
      <c r="AE85" s="290"/>
      <c r="AF85" s="290"/>
      <c r="AG85" s="232"/>
      <c r="AH85" s="232"/>
      <c r="AI85" s="232"/>
      <c r="AJ85" s="232"/>
      <c r="AK85" s="232"/>
      <c r="AL85" s="232"/>
      <c r="AM85" s="76"/>
    </row>
    <row r="86" spans="1:39" ht="15.75" x14ac:dyDescent="0.2">
      <c r="A86" s="77" t="s">
        <v>84</v>
      </c>
      <c r="B86" s="290"/>
      <c r="C86" s="290"/>
      <c r="D86" s="290"/>
      <c r="E86" s="290"/>
      <c r="F86" s="290"/>
      <c r="G86" s="290"/>
      <c r="H86" s="11"/>
      <c r="I86" s="11"/>
      <c r="J86" s="11"/>
      <c r="K86" s="11"/>
      <c r="L86" s="11"/>
      <c r="M86" s="11"/>
      <c r="N86" s="11"/>
      <c r="O86" s="11"/>
      <c r="P86" s="11"/>
      <c r="Q86" s="290"/>
      <c r="R86" s="290"/>
      <c r="S86" s="290"/>
      <c r="T86" s="290"/>
      <c r="U86" s="290"/>
      <c r="V86" s="290"/>
      <c r="W86" s="290"/>
      <c r="X86" s="232"/>
      <c r="Y86" s="232"/>
      <c r="Z86" s="232"/>
      <c r="AA86" s="76"/>
      <c r="AB86" s="231"/>
      <c r="AC86" s="79" t="s">
        <v>32</v>
      </c>
      <c r="AD86" s="79" t="s">
        <v>33</v>
      </c>
      <c r="AE86" s="290"/>
      <c r="AF86" s="290"/>
      <c r="AG86" s="232"/>
      <c r="AH86" s="232"/>
      <c r="AI86" s="232"/>
      <c r="AJ86" s="232"/>
      <c r="AK86" s="232"/>
      <c r="AL86" s="232"/>
      <c r="AM86" s="76"/>
    </row>
    <row r="87" spans="1:39" ht="15.75" x14ac:dyDescent="0.2">
      <c r="A87" s="289"/>
      <c r="B87" s="290"/>
      <c r="C87" s="290"/>
      <c r="D87" s="290"/>
      <c r="E87" s="290"/>
      <c r="F87" s="290"/>
      <c r="G87" s="290"/>
      <c r="H87" s="290"/>
      <c r="I87" s="290"/>
      <c r="J87" s="11"/>
      <c r="K87" s="11"/>
      <c r="L87" s="11"/>
      <c r="M87" s="11"/>
      <c r="N87" s="11"/>
      <c r="O87" s="11"/>
      <c r="P87" s="11"/>
      <c r="Q87" s="290"/>
      <c r="R87" s="290"/>
      <c r="S87" s="290"/>
      <c r="T87" s="75"/>
      <c r="U87" s="75"/>
      <c r="V87" s="75"/>
      <c r="W87" s="75"/>
      <c r="X87" s="232"/>
      <c r="Y87" s="232"/>
      <c r="Z87" s="232"/>
      <c r="AA87" s="76"/>
      <c r="AB87" s="231"/>
      <c r="AC87" s="79" t="s">
        <v>34</v>
      </c>
      <c r="AD87" s="79" t="s">
        <v>35</v>
      </c>
      <c r="AE87" s="290"/>
      <c r="AF87" s="75"/>
      <c r="AG87" s="232"/>
      <c r="AH87" s="232"/>
      <c r="AI87" s="232"/>
      <c r="AJ87" s="232"/>
      <c r="AK87" s="232"/>
      <c r="AL87" s="232"/>
      <c r="AM87" s="76"/>
    </row>
    <row r="88" spans="1:39" ht="15.75" x14ac:dyDescent="0.2">
      <c r="A88" s="289"/>
      <c r="B88" s="290"/>
      <c r="C88" s="290"/>
      <c r="D88" s="290"/>
      <c r="E88" s="290"/>
      <c r="F88" s="290"/>
      <c r="G88" s="290"/>
      <c r="H88" s="290"/>
      <c r="I88" s="290"/>
      <c r="J88" s="11"/>
      <c r="K88" s="11"/>
      <c r="L88" s="11"/>
      <c r="M88" s="2"/>
      <c r="N88" s="2"/>
      <c r="O88" s="2"/>
      <c r="P88" s="2"/>
      <c r="Q88" s="85"/>
      <c r="R88" s="85"/>
      <c r="S88" s="85"/>
      <c r="T88" s="75"/>
      <c r="U88" s="75"/>
      <c r="V88" s="75"/>
      <c r="W88" s="75"/>
      <c r="X88" s="232"/>
      <c r="Y88" s="232"/>
      <c r="Z88" s="232"/>
      <c r="AA88" s="76"/>
      <c r="AB88" s="231"/>
      <c r="AC88" s="78" t="s">
        <v>36</v>
      </c>
      <c r="AD88" s="78" t="s">
        <v>37</v>
      </c>
      <c r="AE88" s="290"/>
      <c r="AF88" s="75"/>
      <c r="AG88" s="232"/>
      <c r="AH88" s="232"/>
      <c r="AI88" s="232"/>
      <c r="AJ88" s="232"/>
      <c r="AK88" s="232"/>
      <c r="AL88" s="232"/>
      <c r="AM88" s="76"/>
    </row>
    <row r="89" spans="1:39" ht="15" customHeight="1" thickBot="1" x14ac:dyDescent="0.25">
      <c r="A89" s="289"/>
      <c r="B89" s="290"/>
      <c r="C89" s="290"/>
      <c r="D89" s="290"/>
      <c r="E89" s="290"/>
      <c r="F89" s="290"/>
      <c r="G89" s="290"/>
      <c r="H89" s="290"/>
      <c r="I89" s="290"/>
      <c r="J89" s="11"/>
      <c r="K89" s="11"/>
      <c r="L89" s="11"/>
      <c r="M89" s="2"/>
      <c r="N89" s="2"/>
      <c r="O89" s="2"/>
      <c r="P89" s="2"/>
      <c r="Q89" s="85"/>
      <c r="R89" s="85"/>
      <c r="S89" s="85"/>
      <c r="T89" s="75"/>
      <c r="U89" s="75"/>
      <c r="V89" s="75"/>
      <c r="W89" s="75"/>
      <c r="X89" s="232"/>
      <c r="Y89" s="232"/>
      <c r="Z89" s="232"/>
      <c r="AA89" s="76"/>
      <c r="AB89" s="231"/>
      <c r="AC89" s="317"/>
      <c r="AD89" s="78" t="s">
        <v>58</v>
      </c>
      <c r="AF89" s="75"/>
      <c r="AG89" s="232"/>
      <c r="AH89" s="232"/>
      <c r="AI89" s="232"/>
      <c r="AJ89" s="232"/>
      <c r="AK89" s="232"/>
      <c r="AL89" s="232"/>
      <c r="AM89" s="76"/>
    </row>
    <row r="90" spans="1:39" ht="10.5" hidden="1" customHeight="1" thickBot="1" x14ac:dyDescent="0.25">
      <c r="A90" s="289"/>
      <c r="B90" s="290"/>
      <c r="C90" s="290"/>
      <c r="D90" s="290"/>
      <c r="E90" s="290"/>
      <c r="F90" s="290"/>
      <c r="G90" s="290"/>
      <c r="H90" s="290"/>
      <c r="I90" s="290"/>
      <c r="J90" s="11"/>
      <c r="K90" s="11"/>
      <c r="L90" s="11"/>
      <c r="M90" s="2"/>
      <c r="N90" s="2"/>
      <c r="O90" s="2"/>
      <c r="P90" s="2"/>
      <c r="Q90" s="85"/>
      <c r="R90" s="85"/>
      <c r="S90" s="85"/>
      <c r="T90" s="75"/>
      <c r="U90" s="75"/>
      <c r="V90" s="75"/>
      <c r="W90" s="75"/>
      <c r="X90" s="232"/>
      <c r="Y90" s="232"/>
      <c r="Z90" s="232"/>
      <c r="AA90" s="76"/>
      <c r="AB90" s="231"/>
      <c r="AC90" s="318"/>
      <c r="AD90" s="78"/>
      <c r="AF90" s="75"/>
      <c r="AG90" s="232"/>
      <c r="AH90" s="232"/>
      <c r="AI90" s="232"/>
      <c r="AJ90" s="232"/>
      <c r="AK90" s="232"/>
      <c r="AL90" s="232"/>
      <c r="AM90" s="76"/>
    </row>
    <row r="91" spans="1:39" ht="15.75" hidden="1" thickBot="1" x14ac:dyDescent="0.25">
      <c r="A91" s="319"/>
      <c r="B91" s="320"/>
      <c r="C91" s="320"/>
      <c r="D91" s="320"/>
      <c r="E91" s="326"/>
      <c r="F91" s="326"/>
      <c r="G91" s="326"/>
      <c r="H91" s="326"/>
      <c r="I91" s="326"/>
      <c r="J91" s="326"/>
      <c r="K91" s="320"/>
      <c r="L91" s="320"/>
      <c r="M91" s="320"/>
      <c r="N91" s="320"/>
      <c r="O91" s="320"/>
      <c r="P91" s="320"/>
      <c r="Q91" s="320"/>
      <c r="R91" s="320"/>
      <c r="S91" s="320"/>
      <c r="T91" s="323"/>
      <c r="U91" s="321"/>
      <c r="V91" s="321"/>
      <c r="W91" s="321"/>
      <c r="X91" s="321"/>
      <c r="Y91" s="321"/>
      <c r="Z91" s="321"/>
      <c r="AA91" s="324"/>
      <c r="AB91" s="355" t="s">
        <v>48</v>
      </c>
      <c r="AC91" s="356"/>
      <c r="AD91" s="356"/>
      <c r="AE91" s="356"/>
      <c r="AF91" s="356"/>
      <c r="AG91" s="356"/>
      <c r="AH91" s="356"/>
      <c r="AI91" s="356"/>
      <c r="AJ91" s="356"/>
      <c r="AK91" s="356"/>
      <c r="AL91" s="356"/>
      <c r="AM91" s="357"/>
    </row>
    <row r="92" spans="1:39" ht="15.6" customHeight="1" x14ac:dyDescent="0.2">
      <c r="A92" s="482"/>
      <c r="B92" s="483"/>
      <c r="C92" s="484"/>
      <c r="D92" s="485" t="s">
        <v>346</v>
      </c>
      <c r="E92" s="486"/>
      <c r="F92" s="486"/>
      <c r="G92" s="486"/>
      <c r="H92" s="486"/>
      <c r="I92" s="486"/>
      <c r="J92" s="486"/>
      <c r="K92" s="486"/>
      <c r="L92" s="486"/>
      <c r="M92" s="486"/>
      <c r="N92" s="486"/>
      <c r="O92" s="486"/>
      <c r="P92" s="486"/>
      <c r="Q92" s="486"/>
      <c r="R92" s="486"/>
      <c r="S92" s="486"/>
      <c r="T92" s="486"/>
      <c r="U92" s="486"/>
      <c r="V92" s="486"/>
      <c r="W92" s="486"/>
      <c r="X92" s="486"/>
      <c r="Y92" s="486"/>
      <c r="Z92" s="486"/>
      <c r="AA92" s="487"/>
      <c r="AB92" s="491" t="s">
        <v>189</v>
      </c>
      <c r="AC92" s="492"/>
      <c r="AD92" s="492"/>
      <c r="AE92" s="492"/>
      <c r="AF92" s="492"/>
      <c r="AG92" s="492"/>
      <c r="AH92" s="492"/>
      <c r="AI92" s="492"/>
      <c r="AJ92" s="492"/>
      <c r="AK92" s="492"/>
      <c r="AL92" s="492"/>
      <c r="AM92" s="493"/>
    </row>
    <row r="93" spans="1:39" ht="15.75" customHeight="1" x14ac:dyDescent="0.2">
      <c r="A93" s="494" t="s">
        <v>125</v>
      </c>
      <c r="B93" s="495"/>
      <c r="C93" s="496"/>
      <c r="D93" s="488"/>
      <c r="E93" s="489"/>
      <c r="F93" s="489"/>
      <c r="G93" s="489"/>
      <c r="H93" s="489"/>
      <c r="I93" s="489"/>
      <c r="J93" s="489"/>
      <c r="K93" s="489"/>
      <c r="L93" s="489"/>
      <c r="M93" s="489"/>
      <c r="N93" s="489"/>
      <c r="O93" s="489"/>
      <c r="P93" s="489"/>
      <c r="Q93" s="489"/>
      <c r="R93" s="489"/>
      <c r="S93" s="489"/>
      <c r="T93" s="489"/>
      <c r="U93" s="489"/>
      <c r="V93" s="489"/>
      <c r="W93" s="489"/>
      <c r="X93" s="489"/>
      <c r="Y93" s="489"/>
      <c r="Z93" s="489"/>
      <c r="AA93" s="490"/>
      <c r="AB93" s="344"/>
      <c r="AC93" s="345"/>
      <c r="AD93" s="345"/>
      <c r="AE93" s="345"/>
      <c r="AF93" s="345"/>
      <c r="AG93" s="345"/>
      <c r="AH93" s="345"/>
      <c r="AI93" s="345"/>
      <c r="AJ93" s="345"/>
      <c r="AK93" s="345"/>
      <c r="AL93" s="345"/>
      <c r="AM93" s="346"/>
    </row>
    <row r="94" spans="1:39" ht="24" customHeight="1" x14ac:dyDescent="0.2">
      <c r="A94" s="494"/>
      <c r="B94" s="495"/>
      <c r="C94" s="496"/>
      <c r="D94" s="193"/>
      <c r="E94" s="294"/>
      <c r="F94" s="294"/>
      <c r="G94" s="294"/>
      <c r="H94" s="9"/>
      <c r="I94" s="294"/>
      <c r="J94" s="294"/>
      <c r="K94" s="294"/>
      <c r="L94" s="294"/>
      <c r="M94" s="294"/>
      <c r="N94" s="294"/>
      <c r="O94" s="294"/>
      <c r="P94" s="294"/>
      <c r="Q94" s="294"/>
      <c r="R94" s="294"/>
      <c r="S94" s="294"/>
      <c r="T94" s="294"/>
      <c r="U94" s="294"/>
      <c r="V94" s="294"/>
      <c r="W94" s="294"/>
      <c r="X94" s="305"/>
      <c r="Y94" s="305"/>
      <c r="Z94" s="305"/>
      <c r="AA94" s="305"/>
      <c r="AB94" s="285"/>
      <c r="AC94" s="286"/>
      <c r="AD94" s="286"/>
      <c r="AE94" s="286"/>
      <c r="AF94" s="286"/>
      <c r="AG94" s="286"/>
      <c r="AH94" s="286"/>
      <c r="AI94" s="286"/>
      <c r="AJ94" s="286"/>
      <c r="AK94" s="286"/>
      <c r="AL94" s="286"/>
      <c r="AM94" s="287"/>
    </row>
    <row r="95" spans="1:39" ht="39" x14ac:dyDescent="0.2">
      <c r="A95" s="350" t="s">
        <v>321</v>
      </c>
      <c r="B95" s="351"/>
      <c r="C95" s="352"/>
      <c r="D95" s="193" t="s">
        <v>80</v>
      </c>
      <c r="E95" s="294"/>
      <c r="F95" s="294"/>
      <c r="G95" s="294"/>
      <c r="H95" s="9" t="s">
        <v>81</v>
      </c>
      <c r="I95" s="294"/>
      <c r="J95" s="294"/>
      <c r="K95" s="294"/>
      <c r="L95" s="294"/>
      <c r="M95" s="294"/>
      <c r="N95" s="294"/>
      <c r="O95" s="294"/>
      <c r="P95" s="294"/>
      <c r="Q95" s="294"/>
      <c r="R95" s="294"/>
      <c r="S95" s="294"/>
      <c r="T95" s="294"/>
      <c r="U95" s="294"/>
      <c r="V95" s="294"/>
      <c r="W95" s="193"/>
      <c r="X95" s="11"/>
      <c r="Y95" s="293"/>
      <c r="Z95" s="293"/>
      <c r="AA95" s="293"/>
      <c r="AB95" s="347"/>
      <c r="AC95" s="348"/>
      <c r="AD95" s="348"/>
      <c r="AE95" s="348"/>
      <c r="AF95" s="348"/>
      <c r="AG95" s="348"/>
      <c r="AH95" s="348"/>
      <c r="AI95" s="348"/>
      <c r="AJ95" s="348"/>
      <c r="AK95" s="348"/>
      <c r="AL95" s="348"/>
      <c r="AM95" s="349"/>
    </row>
    <row r="96" spans="1:39" ht="15.75" x14ac:dyDescent="0.2">
      <c r="A96" s="476" t="s">
        <v>77</v>
      </c>
      <c r="B96" s="477"/>
      <c r="C96" s="478"/>
      <c r="D96" s="193" t="s">
        <v>62</v>
      </c>
      <c r="E96" s="291"/>
      <c r="F96" s="291"/>
      <c r="G96" s="291"/>
      <c r="H96" s="9" t="s">
        <v>79</v>
      </c>
      <c r="I96" s="11"/>
      <c r="J96" s="291"/>
      <c r="K96" s="9"/>
      <c r="L96" s="9"/>
      <c r="N96" s="9"/>
      <c r="O96" s="9"/>
      <c r="P96" s="9"/>
      <c r="Q96" s="9"/>
      <c r="R96" s="9"/>
      <c r="S96" s="9"/>
      <c r="T96" s="9"/>
      <c r="U96" s="9"/>
      <c r="V96" s="193"/>
      <c r="W96" s="193"/>
      <c r="X96" s="11"/>
      <c r="Y96" s="293"/>
      <c r="Z96" s="293"/>
      <c r="AA96" s="293"/>
      <c r="AB96" s="347" t="s">
        <v>190</v>
      </c>
      <c r="AC96" s="348"/>
      <c r="AD96" s="348"/>
      <c r="AE96" s="348"/>
      <c r="AF96" s="348"/>
      <c r="AG96" s="348"/>
      <c r="AH96" s="348"/>
      <c r="AI96" s="348"/>
      <c r="AJ96" s="348"/>
      <c r="AK96" s="348"/>
      <c r="AL96" s="348"/>
      <c r="AM96" s="349"/>
    </row>
    <row r="97" spans="1:42" ht="15.75" x14ac:dyDescent="0.2">
      <c r="A97" s="350" t="s">
        <v>56</v>
      </c>
      <c r="B97" s="351"/>
      <c r="C97" s="352"/>
      <c r="D97" s="193" t="s">
        <v>61</v>
      </c>
      <c r="E97" s="291"/>
      <c r="F97" s="291"/>
      <c r="G97" s="193"/>
      <c r="H97" s="9" t="s">
        <v>76</v>
      </c>
      <c r="I97" s="11"/>
      <c r="J97" s="9"/>
      <c r="K97" s="9"/>
      <c r="L97" s="8"/>
      <c r="N97" s="291"/>
      <c r="O97" s="9"/>
      <c r="P97" s="9"/>
      <c r="Q97" s="9"/>
      <c r="R97" s="9"/>
      <c r="S97" s="9"/>
      <c r="T97" s="9"/>
      <c r="U97" s="9"/>
      <c r="V97" s="193"/>
      <c r="W97" s="193"/>
      <c r="X97" s="11"/>
      <c r="Y97" s="193"/>
      <c r="Z97" s="193"/>
      <c r="AA97" s="193"/>
      <c r="AB97" s="347" t="s">
        <v>191</v>
      </c>
      <c r="AC97" s="348"/>
      <c r="AD97" s="348"/>
      <c r="AE97" s="348"/>
      <c r="AF97" s="348"/>
      <c r="AG97" s="348"/>
      <c r="AH97" s="348"/>
      <c r="AI97" s="348"/>
      <c r="AJ97" s="348"/>
      <c r="AK97" s="348"/>
      <c r="AL97" s="348"/>
      <c r="AM97" s="349"/>
    </row>
    <row r="98" spans="1:42" ht="15.75" x14ac:dyDescent="0.2">
      <c r="A98" s="350"/>
      <c r="B98" s="351"/>
      <c r="C98" s="352"/>
      <c r="D98" s="193" t="s">
        <v>0</v>
      </c>
      <c r="E98" s="193"/>
      <c r="F98" s="193"/>
      <c r="G98" s="193"/>
      <c r="H98" s="9" t="s">
        <v>88</v>
      </c>
      <c r="I98" s="11"/>
      <c r="J98" s="9"/>
      <c r="K98" s="9"/>
      <c r="L98" s="9"/>
      <c r="N98" s="291"/>
      <c r="O98" s="9"/>
      <c r="P98" s="9"/>
      <c r="Q98" s="9"/>
      <c r="R98" s="9"/>
      <c r="S98" s="9"/>
      <c r="T98" s="9"/>
      <c r="U98" s="9"/>
      <c r="V98" s="193"/>
      <c r="W98" s="193"/>
      <c r="X98" s="11"/>
      <c r="Y98" s="193"/>
      <c r="Z98" s="193"/>
      <c r="AA98" s="193"/>
      <c r="AB98" s="479"/>
      <c r="AC98" s="480"/>
      <c r="AD98" s="480"/>
      <c r="AE98" s="480"/>
      <c r="AF98" s="480"/>
      <c r="AG98" s="480"/>
      <c r="AH98" s="480"/>
      <c r="AI98" s="480"/>
      <c r="AJ98" s="480"/>
      <c r="AK98" s="480"/>
      <c r="AL98" s="480"/>
      <c r="AM98" s="481"/>
    </row>
    <row r="99" spans="1:42" ht="16.5" thickBot="1" x14ac:dyDescent="0.25">
      <c r="A99" s="341"/>
      <c r="B99" s="342"/>
      <c r="C99" s="343"/>
      <c r="D99" s="12"/>
      <c r="E99" s="193"/>
      <c r="F99" s="193"/>
      <c r="G99" s="193"/>
      <c r="H99" s="9"/>
      <c r="I99" s="13"/>
      <c r="J99" s="13"/>
      <c r="K99" s="13"/>
      <c r="L99" s="13"/>
      <c r="N99" s="9"/>
      <c r="O99" s="9"/>
      <c r="P99" s="9"/>
      <c r="Q99" s="9"/>
      <c r="R99" s="9"/>
      <c r="S99" s="9"/>
      <c r="T99" s="9"/>
      <c r="U99" s="9"/>
      <c r="V99" s="193"/>
      <c r="W99" s="193"/>
      <c r="X99" s="11"/>
      <c r="Y99" s="193"/>
      <c r="Z99" s="193"/>
      <c r="AA99" s="193"/>
      <c r="AB99" s="358"/>
      <c r="AC99" s="359"/>
      <c r="AD99" s="359"/>
      <c r="AE99" s="359"/>
      <c r="AF99" s="359"/>
      <c r="AG99" s="359"/>
      <c r="AH99" s="359"/>
      <c r="AI99" s="359"/>
      <c r="AJ99" s="359"/>
      <c r="AK99" s="359"/>
      <c r="AL99" s="359"/>
      <c r="AM99" s="360"/>
    </row>
    <row r="100" spans="1:42" ht="15.75" thickBot="1" x14ac:dyDescent="0.25">
      <c r="A100" s="110"/>
      <c r="B100" s="110"/>
      <c r="C100" s="110"/>
      <c r="D100" s="14"/>
      <c r="E100" s="14"/>
      <c r="F100" s="14"/>
      <c r="G100" s="14"/>
      <c r="H100" s="14"/>
      <c r="I100" s="14"/>
      <c r="J100" s="14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2"/>
      <c r="W100" s="112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4"/>
      <c r="AM100" s="14"/>
    </row>
    <row r="101" spans="1:42" ht="12.75" x14ac:dyDescent="0.2">
      <c r="A101" s="453" t="s">
        <v>39</v>
      </c>
      <c r="B101" s="456" t="s">
        <v>301</v>
      </c>
      <c r="C101" s="457"/>
      <c r="D101" s="462" t="s">
        <v>3</v>
      </c>
      <c r="E101" s="463"/>
      <c r="F101" s="464"/>
      <c r="G101" s="468" t="s">
        <v>4</v>
      </c>
      <c r="H101" s="382"/>
      <c r="I101" s="382"/>
      <c r="J101" s="382"/>
      <c r="K101" s="382"/>
      <c r="L101" s="394" t="s">
        <v>49</v>
      </c>
      <c r="M101" s="382"/>
      <c r="N101" s="382"/>
      <c r="O101" s="382"/>
      <c r="P101" s="382"/>
      <c r="Q101" s="382"/>
      <c r="R101" s="382"/>
      <c r="S101" s="382"/>
      <c r="T101" s="382"/>
      <c r="U101" s="382"/>
      <c r="V101" s="382"/>
      <c r="W101" s="382"/>
      <c r="X101" s="382"/>
      <c r="Y101" s="382"/>
      <c r="Z101" s="382"/>
      <c r="AA101" s="382"/>
      <c r="AB101" s="382"/>
      <c r="AC101" s="382"/>
      <c r="AD101" s="382"/>
      <c r="AE101" s="382"/>
      <c r="AF101" s="382"/>
      <c r="AG101" s="382"/>
      <c r="AH101" s="382"/>
      <c r="AI101" s="382"/>
      <c r="AJ101" s="382"/>
      <c r="AK101" s="382"/>
      <c r="AL101" s="382"/>
      <c r="AM101" s="383"/>
    </row>
    <row r="102" spans="1:42" ht="12.75" x14ac:dyDescent="0.2">
      <c r="A102" s="454"/>
      <c r="B102" s="458"/>
      <c r="C102" s="459"/>
      <c r="D102" s="465"/>
      <c r="E102" s="466"/>
      <c r="F102" s="467"/>
      <c r="G102" s="399" t="s">
        <v>6</v>
      </c>
      <c r="H102" s="402" t="s">
        <v>7</v>
      </c>
      <c r="I102" s="402"/>
      <c r="J102" s="402"/>
      <c r="K102" s="404"/>
      <c r="L102" s="470" t="s">
        <v>117</v>
      </c>
      <c r="M102" s="471"/>
      <c r="N102" s="471"/>
      <c r="O102" s="472"/>
      <c r="P102" s="470" t="s">
        <v>118</v>
      </c>
      <c r="Q102" s="471"/>
      <c r="R102" s="471"/>
      <c r="S102" s="472"/>
      <c r="T102" s="470" t="s">
        <v>119</v>
      </c>
      <c r="U102" s="471"/>
      <c r="V102" s="471"/>
      <c r="W102" s="472"/>
      <c r="X102" s="470" t="s">
        <v>120</v>
      </c>
      <c r="Y102" s="471"/>
      <c r="Z102" s="471"/>
      <c r="AA102" s="472"/>
      <c r="AB102" s="470" t="s">
        <v>121</v>
      </c>
      <c r="AC102" s="471"/>
      <c r="AD102" s="471"/>
      <c r="AE102" s="472"/>
      <c r="AF102" s="470" t="s">
        <v>122</v>
      </c>
      <c r="AG102" s="471"/>
      <c r="AH102" s="471"/>
      <c r="AI102" s="472"/>
      <c r="AJ102" s="470" t="s">
        <v>123</v>
      </c>
      <c r="AK102" s="471"/>
      <c r="AL102" s="471"/>
      <c r="AM102" s="472"/>
    </row>
    <row r="103" spans="1:42" ht="12.75" x14ac:dyDescent="0.2">
      <c r="A103" s="454"/>
      <c r="B103" s="458"/>
      <c r="C103" s="459"/>
      <c r="D103" s="413" t="s">
        <v>8</v>
      </c>
      <c r="E103" s="473" t="s">
        <v>9</v>
      </c>
      <c r="F103" s="397" t="s">
        <v>59</v>
      </c>
      <c r="G103" s="469"/>
      <c r="H103" s="402" t="s">
        <v>10</v>
      </c>
      <c r="I103" s="402" t="s">
        <v>11</v>
      </c>
      <c r="J103" s="402" t="s">
        <v>12</v>
      </c>
      <c r="K103" s="404" t="s">
        <v>54</v>
      </c>
      <c r="L103" s="450" t="s">
        <v>300</v>
      </c>
      <c r="M103" s="451"/>
      <c r="N103" s="451"/>
      <c r="O103" s="451"/>
      <c r="P103" s="451"/>
      <c r="Q103" s="451"/>
      <c r="R103" s="451"/>
      <c r="S103" s="451"/>
      <c r="T103" s="451"/>
      <c r="U103" s="451"/>
      <c r="V103" s="451"/>
      <c r="W103" s="451"/>
      <c r="X103" s="451"/>
      <c r="Y103" s="451"/>
      <c r="Z103" s="451"/>
      <c r="AA103" s="451"/>
      <c r="AB103" s="451"/>
      <c r="AC103" s="451"/>
      <c r="AD103" s="451"/>
      <c r="AE103" s="451"/>
      <c r="AF103" s="451"/>
      <c r="AG103" s="451"/>
      <c r="AH103" s="451"/>
      <c r="AI103" s="451"/>
      <c r="AJ103" s="451"/>
      <c r="AK103" s="451"/>
      <c r="AL103" s="451"/>
      <c r="AM103" s="452"/>
    </row>
    <row r="104" spans="1:42" ht="12.75" x14ac:dyDescent="0.2">
      <c r="A104" s="454"/>
      <c r="B104" s="458"/>
      <c r="C104" s="459"/>
      <c r="D104" s="413"/>
      <c r="E104" s="474"/>
      <c r="F104" s="418"/>
      <c r="G104" s="469"/>
      <c r="H104" s="402"/>
      <c r="I104" s="402"/>
      <c r="J104" s="402"/>
      <c r="K104" s="404"/>
      <c r="L104" s="399" t="s">
        <v>10</v>
      </c>
      <c r="M104" s="401" t="s">
        <v>11</v>
      </c>
      <c r="N104" s="395" t="s">
        <v>13</v>
      </c>
      <c r="O104" s="397" t="s">
        <v>57</v>
      </c>
      <c r="P104" s="399" t="s">
        <v>10</v>
      </c>
      <c r="Q104" s="401" t="s">
        <v>11</v>
      </c>
      <c r="R104" s="395" t="s">
        <v>13</v>
      </c>
      <c r="S104" s="397" t="s">
        <v>57</v>
      </c>
      <c r="T104" s="399" t="s">
        <v>10</v>
      </c>
      <c r="U104" s="401" t="s">
        <v>11</v>
      </c>
      <c r="V104" s="395" t="s">
        <v>13</v>
      </c>
      <c r="W104" s="397" t="s">
        <v>57</v>
      </c>
      <c r="X104" s="399" t="s">
        <v>10</v>
      </c>
      <c r="Y104" s="401" t="s">
        <v>11</v>
      </c>
      <c r="Z104" s="395" t="s">
        <v>13</v>
      </c>
      <c r="AA104" s="397" t="s">
        <v>57</v>
      </c>
      <c r="AB104" s="399" t="s">
        <v>10</v>
      </c>
      <c r="AC104" s="401" t="s">
        <v>11</v>
      </c>
      <c r="AD104" s="395" t="s">
        <v>13</v>
      </c>
      <c r="AE104" s="397" t="s">
        <v>57</v>
      </c>
      <c r="AF104" s="399" t="s">
        <v>10</v>
      </c>
      <c r="AG104" s="401" t="s">
        <v>11</v>
      </c>
      <c r="AH104" s="395" t="s">
        <v>13</v>
      </c>
      <c r="AI104" s="397" t="s">
        <v>57</v>
      </c>
      <c r="AJ104" s="399" t="s">
        <v>10</v>
      </c>
      <c r="AK104" s="401" t="s">
        <v>11</v>
      </c>
      <c r="AL104" s="395" t="s">
        <v>13</v>
      </c>
      <c r="AM104" s="397" t="s">
        <v>57</v>
      </c>
    </row>
    <row r="105" spans="1:42" ht="13.5" thickBot="1" x14ac:dyDescent="0.25">
      <c r="A105" s="455"/>
      <c r="B105" s="460"/>
      <c r="C105" s="461"/>
      <c r="D105" s="414"/>
      <c r="E105" s="475"/>
      <c r="F105" s="398"/>
      <c r="G105" s="400"/>
      <c r="H105" s="403"/>
      <c r="I105" s="403"/>
      <c r="J105" s="403"/>
      <c r="K105" s="364"/>
      <c r="L105" s="400"/>
      <c r="M105" s="385"/>
      <c r="N105" s="396"/>
      <c r="O105" s="398"/>
      <c r="P105" s="400"/>
      <c r="Q105" s="385"/>
      <c r="R105" s="396"/>
      <c r="S105" s="398"/>
      <c r="T105" s="400"/>
      <c r="U105" s="385"/>
      <c r="V105" s="396"/>
      <c r="W105" s="398"/>
      <c r="X105" s="400"/>
      <c r="Y105" s="385"/>
      <c r="Z105" s="396"/>
      <c r="AA105" s="398"/>
      <c r="AB105" s="400"/>
      <c r="AC105" s="385"/>
      <c r="AD105" s="396"/>
      <c r="AE105" s="398"/>
      <c r="AF105" s="400"/>
      <c r="AG105" s="385"/>
      <c r="AH105" s="396"/>
      <c r="AI105" s="398"/>
      <c r="AJ105" s="400"/>
      <c r="AK105" s="385"/>
      <c r="AL105" s="396"/>
      <c r="AM105" s="398"/>
    </row>
    <row r="106" spans="1:42" ht="16.5" thickBot="1" x14ac:dyDescent="0.25">
      <c r="A106" s="15" t="s">
        <v>50</v>
      </c>
      <c r="B106" s="507" t="s">
        <v>51</v>
      </c>
      <c r="C106" s="507"/>
      <c r="D106" s="448"/>
      <c r="E106" s="448"/>
      <c r="F106" s="292"/>
      <c r="G106" s="292"/>
      <c r="H106" s="448"/>
      <c r="I106" s="448"/>
      <c r="J106" s="448"/>
      <c r="K106" s="448"/>
      <c r="L106" s="448"/>
      <c r="M106" s="448"/>
      <c r="N106" s="448"/>
      <c r="O106" s="448"/>
      <c r="P106" s="448"/>
      <c r="Q106" s="448"/>
      <c r="R106" s="448"/>
      <c r="S106" s="448"/>
      <c r="T106" s="448"/>
      <c r="U106" s="448"/>
      <c r="V106" s="448"/>
      <c r="W106" s="448"/>
      <c r="X106" s="448"/>
      <c r="Y106" s="448"/>
      <c r="Z106" s="448"/>
      <c r="AA106" s="448"/>
      <c r="AB106" s="448"/>
      <c r="AC106" s="448"/>
      <c r="AD106" s="448"/>
      <c r="AE106" s="448"/>
      <c r="AF106" s="448"/>
      <c r="AG106" s="448"/>
      <c r="AH106" s="448"/>
      <c r="AI106" s="448"/>
      <c r="AJ106" s="448"/>
      <c r="AK106" s="448"/>
      <c r="AL106" s="448"/>
      <c r="AM106" s="449"/>
    </row>
    <row r="107" spans="1:42" ht="15.75" x14ac:dyDescent="0.2">
      <c r="A107" s="122" t="s">
        <v>16</v>
      </c>
      <c r="B107" s="505" t="s">
        <v>94</v>
      </c>
      <c r="C107" s="506"/>
      <c r="D107" s="149">
        <v>2</v>
      </c>
      <c r="E107" s="114">
        <v>2</v>
      </c>
      <c r="F107" s="27">
        <v>10</v>
      </c>
      <c r="G107" s="25">
        <f t="shared" ref="G107:G125" si="32">SUM(H107:K107)</f>
        <v>120</v>
      </c>
      <c r="H107" s="115">
        <f t="shared" ref="H107:K125" si="33">SUM(L107,P107,T107,X107,AB107,AF107,AJ107)</f>
        <v>60</v>
      </c>
      <c r="I107" s="115">
        <f t="shared" si="33"/>
        <v>0</v>
      </c>
      <c r="J107" s="116">
        <f t="shared" si="33"/>
        <v>60</v>
      </c>
      <c r="K107" s="27">
        <f t="shared" si="33"/>
        <v>0</v>
      </c>
      <c r="L107" s="154">
        <v>30</v>
      </c>
      <c r="M107" s="117"/>
      <c r="N107" s="117">
        <v>30</v>
      </c>
      <c r="O107" s="118"/>
      <c r="P107" s="156">
        <v>30</v>
      </c>
      <c r="Q107" s="117"/>
      <c r="R107" s="117">
        <v>30</v>
      </c>
      <c r="S107" s="118"/>
      <c r="T107" s="119"/>
      <c r="U107" s="117"/>
      <c r="V107" s="117"/>
      <c r="W107" s="118"/>
      <c r="X107" s="119"/>
      <c r="Y107" s="117"/>
      <c r="Z107" s="117"/>
      <c r="AA107" s="118"/>
      <c r="AB107" s="120"/>
      <c r="AC107" s="117"/>
      <c r="AD107" s="117"/>
      <c r="AE107" s="118"/>
      <c r="AF107" s="120"/>
      <c r="AG107" s="117"/>
      <c r="AH107" s="117"/>
      <c r="AI107" s="118"/>
      <c r="AJ107" s="120"/>
      <c r="AK107" s="117"/>
      <c r="AL107" s="117"/>
      <c r="AM107" s="118"/>
      <c r="AP107" s="27" t="s">
        <v>135</v>
      </c>
    </row>
    <row r="108" spans="1:42" s="3" customFormat="1" ht="15.75" x14ac:dyDescent="0.2">
      <c r="A108" s="31" t="s">
        <v>17</v>
      </c>
      <c r="B108" s="501" t="s">
        <v>95</v>
      </c>
      <c r="C108" s="502"/>
      <c r="D108" s="121"/>
      <c r="E108" s="44">
        <v>4</v>
      </c>
      <c r="F108" s="45">
        <v>6</v>
      </c>
      <c r="G108" s="122">
        <f t="shared" si="32"/>
        <v>60</v>
      </c>
      <c r="H108" s="5">
        <f t="shared" si="33"/>
        <v>30</v>
      </c>
      <c r="I108" s="5">
        <f t="shared" si="33"/>
        <v>15</v>
      </c>
      <c r="J108" s="5">
        <f t="shared" si="33"/>
        <v>15</v>
      </c>
      <c r="K108" s="37">
        <f t="shared" si="33"/>
        <v>0</v>
      </c>
      <c r="L108" s="101">
        <v>15</v>
      </c>
      <c r="M108" s="91">
        <v>15</v>
      </c>
      <c r="N108" s="91"/>
      <c r="O108" s="123"/>
      <c r="P108" s="90">
        <v>15</v>
      </c>
      <c r="Q108" s="91"/>
      <c r="R108" s="91">
        <v>15</v>
      </c>
      <c r="S108" s="124"/>
      <c r="T108" s="104"/>
      <c r="U108" s="91"/>
      <c r="V108" s="91"/>
      <c r="W108" s="123"/>
      <c r="X108" s="125"/>
      <c r="Y108" s="91"/>
      <c r="Z108" s="91"/>
      <c r="AA108" s="123"/>
      <c r="AB108" s="90"/>
      <c r="AC108" s="91"/>
      <c r="AD108" s="91"/>
      <c r="AE108" s="124"/>
      <c r="AF108" s="101"/>
      <c r="AG108" s="91"/>
      <c r="AH108" s="91"/>
      <c r="AI108" s="123"/>
      <c r="AJ108" s="90"/>
      <c r="AK108" s="91"/>
      <c r="AL108" s="91"/>
      <c r="AM108" s="123"/>
      <c r="AP108" s="45" t="s">
        <v>134</v>
      </c>
    </row>
    <row r="109" spans="1:42" ht="15.75" x14ac:dyDescent="0.2">
      <c r="A109" s="31" t="s">
        <v>18</v>
      </c>
      <c r="B109" s="501" t="s">
        <v>128</v>
      </c>
      <c r="C109" s="502"/>
      <c r="D109" s="150"/>
      <c r="E109" s="99">
        <v>1</v>
      </c>
      <c r="F109" s="89">
        <v>4</v>
      </c>
      <c r="G109" s="31">
        <f t="shared" si="32"/>
        <v>45</v>
      </c>
      <c r="H109" s="5">
        <f t="shared" si="33"/>
        <v>0</v>
      </c>
      <c r="I109" s="5">
        <f t="shared" si="33"/>
        <v>0</v>
      </c>
      <c r="J109" s="5">
        <f t="shared" si="33"/>
        <v>45</v>
      </c>
      <c r="K109" s="35">
        <f t="shared" si="33"/>
        <v>0</v>
      </c>
      <c r="L109" s="101"/>
      <c r="M109" s="92"/>
      <c r="N109" s="92"/>
      <c r="O109" s="89"/>
      <c r="P109" s="93"/>
      <c r="Q109" s="92"/>
      <c r="R109" s="92">
        <v>45</v>
      </c>
      <c r="S109" s="89"/>
      <c r="T109" s="93"/>
      <c r="U109" s="92"/>
      <c r="V109" s="92"/>
      <c r="W109" s="89"/>
      <c r="X109" s="93"/>
      <c r="Y109" s="92"/>
      <c r="Z109" s="92"/>
      <c r="AA109" s="89"/>
      <c r="AB109" s="93"/>
      <c r="AC109" s="92"/>
      <c r="AD109" s="92"/>
      <c r="AE109" s="89"/>
      <c r="AF109" s="93"/>
      <c r="AG109" s="92"/>
      <c r="AH109" s="92"/>
      <c r="AI109" s="89"/>
      <c r="AJ109" s="93"/>
      <c r="AK109" s="92"/>
      <c r="AL109" s="92"/>
      <c r="AM109" s="89"/>
    </row>
    <row r="110" spans="1:42" ht="15.75" x14ac:dyDescent="0.2">
      <c r="A110" s="31" t="s">
        <v>19</v>
      </c>
      <c r="B110" s="501" t="s">
        <v>97</v>
      </c>
      <c r="C110" s="502"/>
      <c r="D110" s="150">
        <v>1</v>
      </c>
      <c r="E110" s="32">
        <v>3</v>
      </c>
      <c r="F110" s="34">
        <v>6</v>
      </c>
      <c r="G110" s="31">
        <f t="shared" si="32"/>
        <v>105</v>
      </c>
      <c r="H110" s="5">
        <f t="shared" si="33"/>
        <v>45</v>
      </c>
      <c r="I110" s="5">
        <f t="shared" si="33"/>
        <v>60</v>
      </c>
      <c r="J110" s="5">
        <f t="shared" si="33"/>
        <v>0</v>
      </c>
      <c r="K110" s="35">
        <f t="shared" si="33"/>
        <v>0</v>
      </c>
      <c r="L110" s="101"/>
      <c r="M110" s="92"/>
      <c r="N110" s="92"/>
      <c r="O110" s="89"/>
      <c r="P110" s="93">
        <v>30</v>
      </c>
      <c r="Q110" s="92">
        <v>30</v>
      </c>
      <c r="R110" s="92"/>
      <c r="S110" s="89"/>
      <c r="T110" s="155">
        <v>15</v>
      </c>
      <c r="U110" s="92">
        <v>30</v>
      </c>
      <c r="V110" s="92"/>
      <c r="W110" s="89"/>
      <c r="X110" s="93"/>
      <c r="Y110" s="92"/>
      <c r="Z110" s="92"/>
      <c r="AA110" s="89"/>
      <c r="AB110" s="93"/>
      <c r="AC110" s="92"/>
      <c r="AD110" s="92"/>
      <c r="AE110" s="89"/>
      <c r="AF110" s="101"/>
      <c r="AG110" s="92"/>
      <c r="AH110" s="92"/>
      <c r="AI110" s="89"/>
      <c r="AJ110" s="101"/>
      <c r="AK110" s="92"/>
      <c r="AL110" s="92"/>
      <c r="AM110" s="89"/>
      <c r="AP110" s="34" t="s">
        <v>134</v>
      </c>
    </row>
    <row r="111" spans="1:42" s="2" customFormat="1" ht="15.75" x14ac:dyDescent="0.2">
      <c r="A111" s="31" t="s">
        <v>20</v>
      </c>
      <c r="B111" s="501" t="s">
        <v>126</v>
      </c>
      <c r="C111" s="502"/>
      <c r="D111" s="150">
        <v>2</v>
      </c>
      <c r="E111" s="99">
        <v>2</v>
      </c>
      <c r="F111" s="89">
        <v>7</v>
      </c>
      <c r="G111" s="31">
        <f t="shared" si="32"/>
        <v>105</v>
      </c>
      <c r="H111" s="5">
        <f t="shared" si="33"/>
        <v>45</v>
      </c>
      <c r="I111" s="5">
        <f t="shared" si="33"/>
        <v>0</v>
      </c>
      <c r="J111" s="5">
        <f t="shared" si="33"/>
        <v>60</v>
      </c>
      <c r="K111" s="35">
        <f t="shared" si="33"/>
        <v>0</v>
      </c>
      <c r="L111" s="101"/>
      <c r="M111" s="92"/>
      <c r="N111" s="92"/>
      <c r="O111" s="89"/>
      <c r="P111" s="93"/>
      <c r="Q111" s="92"/>
      <c r="R111" s="92"/>
      <c r="S111" s="89"/>
      <c r="T111" s="153">
        <v>30</v>
      </c>
      <c r="U111" s="92"/>
      <c r="V111" s="92">
        <v>30</v>
      </c>
      <c r="W111" s="89"/>
      <c r="X111" s="153">
        <v>15</v>
      </c>
      <c r="Y111" s="92"/>
      <c r="Z111" s="92">
        <v>30</v>
      </c>
      <c r="AA111" s="89"/>
      <c r="AB111" s="97"/>
      <c r="AC111" s="92"/>
      <c r="AD111" s="92"/>
      <c r="AE111" s="89"/>
      <c r="AF111" s="93"/>
      <c r="AG111" s="92"/>
      <c r="AH111" s="92"/>
      <c r="AI111" s="89"/>
      <c r="AJ111" s="93"/>
      <c r="AK111" s="92"/>
      <c r="AL111" s="92"/>
      <c r="AM111" s="89"/>
      <c r="AP111" s="89" t="s">
        <v>150</v>
      </c>
    </row>
    <row r="112" spans="1:42" ht="15.75" x14ac:dyDescent="0.2">
      <c r="A112" s="31" t="s">
        <v>42</v>
      </c>
      <c r="B112" s="499" t="s">
        <v>98</v>
      </c>
      <c r="C112" s="500"/>
      <c r="D112" s="150">
        <v>2</v>
      </c>
      <c r="E112" s="99">
        <v>2</v>
      </c>
      <c r="F112" s="89">
        <v>5</v>
      </c>
      <c r="G112" s="31">
        <f t="shared" si="32"/>
        <v>75</v>
      </c>
      <c r="H112" s="5">
        <f t="shared" si="33"/>
        <v>30</v>
      </c>
      <c r="I112" s="5">
        <f t="shared" si="33"/>
        <v>0</v>
      </c>
      <c r="J112" s="5">
        <f t="shared" si="33"/>
        <v>45</v>
      </c>
      <c r="K112" s="35">
        <f t="shared" si="33"/>
        <v>0</v>
      </c>
      <c r="L112" s="101"/>
      <c r="M112" s="92"/>
      <c r="N112" s="92"/>
      <c r="O112" s="89"/>
      <c r="P112" s="126"/>
      <c r="Q112" s="92"/>
      <c r="R112" s="92"/>
      <c r="S112" s="89"/>
      <c r="T112" s="153">
        <v>15</v>
      </c>
      <c r="U112" s="92"/>
      <c r="V112" s="92">
        <v>30</v>
      </c>
      <c r="W112" s="89"/>
      <c r="X112" s="153">
        <v>15</v>
      </c>
      <c r="Y112" s="92"/>
      <c r="Z112" s="92">
        <v>15</v>
      </c>
      <c r="AA112" s="89"/>
      <c r="AB112" s="97"/>
      <c r="AC112" s="92"/>
      <c r="AD112" s="92"/>
      <c r="AE112" s="89"/>
      <c r="AF112" s="93"/>
      <c r="AG112" s="92"/>
      <c r="AH112" s="92"/>
      <c r="AI112" s="89"/>
      <c r="AJ112" s="93"/>
      <c r="AK112" s="92"/>
      <c r="AL112" s="92"/>
      <c r="AM112" s="89"/>
      <c r="AP112" s="89" t="s">
        <v>151</v>
      </c>
    </row>
    <row r="113" spans="1:42" ht="15.75" x14ac:dyDescent="0.2">
      <c r="A113" s="31" t="s">
        <v>43</v>
      </c>
      <c r="B113" s="501" t="s">
        <v>99</v>
      </c>
      <c r="C113" s="502"/>
      <c r="D113" s="150">
        <v>1</v>
      </c>
      <c r="E113" s="99">
        <v>3</v>
      </c>
      <c r="F113" s="89">
        <v>4</v>
      </c>
      <c r="G113" s="31">
        <f t="shared" si="32"/>
        <v>60</v>
      </c>
      <c r="H113" s="5">
        <f t="shared" si="33"/>
        <v>30</v>
      </c>
      <c r="I113" s="5">
        <f t="shared" si="33"/>
        <v>15</v>
      </c>
      <c r="J113" s="5">
        <f t="shared" si="33"/>
        <v>0</v>
      </c>
      <c r="K113" s="35">
        <f t="shared" si="33"/>
        <v>15</v>
      </c>
      <c r="L113" s="101"/>
      <c r="M113" s="92"/>
      <c r="N113" s="92"/>
      <c r="O113" s="89"/>
      <c r="P113" s="93"/>
      <c r="Q113" s="92"/>
      <c r="R113" s="92"/>
      <c r="S113" s="89"/>
      <c r="T113" s="126">
        <v>15</v>
      </c>
      <c r="U113" s="92">
        <v>15</v>
      </c>
      <c r="V113" s="92"/>
      <c r="W113" s="89"/>
      <c r="X113" s="153">
        <v>15</v>
      </c>
      <c r="Y113" s="92"/>
      <c r="Z113" s="240"/>
      <c r="AA113" s="89">
        <v>15</v>
      </c>
      <c r="AB113" s="93"/>
      <c r="AC113" s="92"/>
      <c r="AD113" s="92"/>
      <c r="AE113" s="89"/>
      <c r="AF113" s="93"/>
      <c r="AG113" s="92"/>
      <c r="AH113" s="92"/>
      <c r="AI113" s="89"/>
      <c r="AJ113" s="93"/>
      <c r="AK113" s="92"/>
      <c r="AL113" s="92"/>
      <c r="AM113" s="89"/>
      <c r="AP113" s="89" t="s">
        <v>186</v>
      </c>
    </row>
    <row r="114" spans="1:42" ht="15.75" x14ac:dyDescent="0.2">
      <c r="A114" s="31" t="s">
        <v>44</v>
      </c>
      <c r="B114" s="499" t="s">
        <v>127</v>
      </c>
      <c r="C114" s="500"/>
      <c r="D114" s="142"/>
      <c r="E114" s="99">
        <v>1</v>
      </c>
      <c r="F114" s="89">
        <v>3</v>
      </c>
      <c r="G114" s="31">
        <f t="shared" si="32"/>
        <v>45</v>
      </c>
      <c r="H114" s="5">
        <f t="shared" si="33"/>
        <v>0</v>
      </c>
      <c r="I114" s="5">
        <f t="shared" si="33"/>
        <v>0</v>
      </c>
      <c r="J114" s="5">
        <f t="shared" si="33"/>
        <v>45</v>
      </c>
      <c r="K114" s="35">
        <f t="shared" si="33"/>
        <v>0</v>
      </c>
      <c r="L114" s="101"/>
      <c r="M114" s="92"/>
      <c r="N114" s="92"/>
      <c r="O114" s="89"/>
      <c r="P114" s="37"/>
      <c r="Q114" s="92"/>
      <c r="R114" s="92"/>
      <c r="S114" s="89"/>
      <c r="T114" s="126"/>
      <c r="U114" s="92"/>
      <c r="V114" s="92"/>
      <c r="W114" s="89"/>
      <c r="X114" s="126"/>
      <c r="Y114" s="92"/>
      <c r="Z114" s="92">
        <v>45</v>
      </c>
      <c r="AA114" s="89"/>
      <c r="AB114" s="93"/>
      <c r="AC114" s="92"/>
      <c r="AD114" s="92"/>
      <c r="AE114" s="89"/>
      <c r="AF114" s="93"/>
      <c r="AG114" s="92"/>
      <c r="AH114" s="92"/>
      <c r="AI114" s="89"/>
      <c r="AJ114" s="93"/>
      <c r="AK114" s="92"/>
      <c r="AL114" s="92"/>
      <c r="AM114" s="89"/>
    </row>
    <row r="115" spans="1:42" ht="15.75" x14ac:dyDescent="0.2">
      <c r="A115" s="31" t="s">
        <v>45</v>
      </c>
      <c r="B115" s="499" t="s">
        <v>100</v>
      </c>
      <c r="C115" s="500"/>
      <c r="D115" s="142"/>
      <c r="E115" s="99">
        <v>1</v>
      </c>
      <c r="F115" s="89">
        <v>3</v>
      </c>
      <c r="G115" s="31">
        <f t="shared" si="32"/>
        <v>30</v>
      </c>
      <c r="H115" s="5">
        <f t="shared" si="33"/>
        <v>0</v>
      </c>
      <c r="I115" s="5">
        <f t="shared" si="33"/>
        <v>0</v>
      </c>
      <c r="J115" s="5">
        <f t="shared" si="33"/>
        <v>30</v>
      </c>
      <c r="K115" s="35">
        <f t="shared" si="33"/>
        <v>0</v>
      </c>
      <c r="L115" s="101"/>
      <c r="M115" s="92"/>
      <c r="N115" s="92"/>
      <c r="O115" s="89"/>
      <c r="P115" s="93"/>
      <c r="Q115" s="92"/>
      <c r="R115" s="92"/>
      <c r="S115" s="89"/>
      <c r="T115" s="126"/>
      <c r="U115" s="92"/>
      <c r="V115" s="92"/>
      <c r="W115" s="89"/>
      <c r="X115" s="126"/>
      <c r="Y115" s="92"/>
      <c r="Z115" s="92">
        <v>30</v>
      </c>
      <c r="AA115" s="89"/>
      <c r="AB115" s="93"/>
      <c r="AC115" s="92"/>
      <c r="AD115" s="92"/>
      <c r="AE115" s="89"/>
      <c r="AF115" s="93"/>
      <c r="AG115" s="92"/>
      <c r="AH115" s="92"/>
      <c r="AI115" s="89"/>
      <c r="AJ115" s="93"/>
      <c r="AK115" s="92"/>
      <c r="AL115" s="92"/>
      <c r="AM115" s="89"/>
    </row>
    <row r="116" spans="1:42" ht="15.75" x14ac:dyDescent="0.2">
      <c r="A116" s="31" t="s">
        <v>46</v>
      </c>
      <c r="B116" s="501" t="s">
        <v>132</v>
      </c>
      <c r="C116" s="502"/>
      <c r="D116" s="142"/>
      <c r="E116" s="95">
        <v>2</v>
      </c>
      <c r="F116" s="89">
        <v>5</v>
      </c>
      <c r="G116" s="90">
        <f t="shared" si="32"/>
        <v>45</v>
      </c>
      <c r="H116" s="91">
        <f t="shared" si="33"/>
        <v>15</v>
      </c>
      <c r="I116" s="91">
        <f t="shared" si="33"/>
        <v>0</v>
      </c>
      <c r="J116" s="91">
        <f t="shared" si="33"/>
        <v>30</v>
      </c>
      <c r="K116" s="91">
        <f t="shared" si="33"/>
        <v>0</v>
      </c>
      <c r="L116" s="96"/>
      <c r="M116" s="92"/>
      <c r="N116" s="92"/>
      <c r="O116" s="89"/>
      <c r="P116" s="97"/>
      <c r="Q116" s="92"/>
      <c r="R116" s="92"/>
      <c r="S116" s="89"/>
      <c r="T116" s="93">
        <v>15</v>
      </c>
      <c r="U116" s="92"/>
      <c r="V116" s="92">
        <v>30</v>
      </c>
      <c r="W116" s="89"/>
      <c r="X116" s="93"/>
      <c r="Y116" s="92"/>
      <c r="Z116" s="92"/>
      <c r="AA116" s="89"/>
      <c r="AB116" s="93"/>
      <c r="AC116" s="92"/>
      <c r="AD116" s="92"/>
      <c r="AE116" s="89"/>
      <c r="AF116" s="93"/>
      <c r="AG116" s="92"/>
      <c r="AH116" s="92"/>
      <c r="AI116" s="89"/>
      <c r="AJ116" s="93"/>
      <c r="AK116" s="92"/>
      <c r="AL116" s="92"/>
      <c r="AM116" s="89"/>
      <c r="AO116" s="2" t="s">
        <v>215</v>
      </c>
    </row>
    <row r="117" spans="1:42" ht="15.75" x14ac:dyDescent="0.2">
      <c r="A117" s="31" t="s">
        <v>63</v>
      </c>
      <c r="B117" s="501" t="s">
        <v>96</v>
      </c>
      <c r="C117" s="502"/>
      <c r="D117" s="142"/>
      <c r="E117" s="99">
        <v>2</v>
      </c>
      <c r="F117" s="89">
        <v>4</v>
      </c>
      <c r="G117" s="90">
        <f t="shared" si="32"/>
        <v>45</v>
      </c>
      <c r="H117" s="91">
        <f t="shared" si="33"/>
        <v>15</v>
      </c>
      <c r="I117" s="91">
        <f t="shared" si="33"/>
        <v>0</v>
      </c>
      <c r="J117" s="91">
        <f t="shared" si="33"/>
        <v>30</v>
      </c>
      <c r="K117" s="91">
        <f t="shared" si="33"/>
        <v>0</v>
      </c>
      <c r="L117" s="104"/>
      <c r="M117" s="92"/>
      <c r="N117" s="92"/>
      <c r="O117" s="89"/>
      <c r="P117" s="127"/>
      <c r="Q117" s="240"/>
      <c r="R117" s="92"/>
      <c r="S117" s="89"/>
      <c r="T117" s="93">
        <v>15</v>
      </c>
      <c r="U117" s="92"/>
      <c r="V117" s="92">
        <v>30</v>
      </c>
      <c r="W117" s="89"/>
      <c r="X117" s="93"/>
      <c r="Y117" s="92"/>
      <c r="Z117" s="92"/>
      <c r="AA117" s="89"/>
      <c r="AB117" s="93"/>
      <c r="AC117" s="92"/>
      <c r="AD117" s="92"/>
      <c r="AE117" s="89"/>
      <c r="AF117" s="93"/>
      <c r="AG117" s="92"/>
      <c r="AH117" s="92"/>
      <c r="AI117" s="89"/>
      <c r="AJ117" s="93"/>
      <c r="AK117" s="92"/>
      <c r="AL117" s="92"/>
      <c r="AM117" s="89"/>
      <c r="AO117" s="2" t="s">
        <v>216</v>
      </c>
    </row>
    <row r="118" spans="1:42" ht="15.75" x14ac:dyDescent="0.2">
      <c r="A118" s="31" t="s">
        <v>64</v>
      </c>
      <c r="B118" s="501" t="s">
        <v>354</v>
      </c>
      <c r="C118" s="502"/>
      <c r="D118" s="142">
        <v>1</v>
      </c>
      <c r="E118" s="99">
        <v>3</v>
      </c>
      <c r="F118" s="89">
        <v>6</v>
      </c>
      <c r="G118" s="31">
        <f t="shared" si="32"/>
        <v>60</v>
      </c>
      <c r="H118" s="5">
        <f t="shared" si="33"/>
        <v>30</v>
      </c>
      <c r="I118" s="5">
        <f t="shared" si="33"/>
        <v>0</v>
      </c>
      <c r="J118" s="5">
        <f t="shared" si="33"/>
        <v>0</v>
      </c>
      <c r="K118" s="35">
        <f t="shared" si="33"/>
        <v>30</v>
      </c>
      <c r="L118" s="101"/>
      <c r="M118" s="92"/>
      <c r="N118" s="92"/>
      <c r="O118" s="89"/>
      <c r="P118" s="93"/>
      <c r="Q118" s="92"/>
      <c r="R118" s="92"/>
      <c r="S118" s="89"/>
      <c r="T118" s="93"/>
      <c r="U118" s="92"/>
      <c r="V118" s="92"/>
      <c r="W118" s="89"/>
      <c r="X118" s="126"/>
      <c r="Y118" s="92"/>
      <c r="Z118" s="92"/>
      <c r="AA118" s="89"/>
      <c r="AB118" s="93"/>
      <c r="AC118" s="92"/>
      <c r="AD118" s="92"/>
      <c r="AE118" s="89"/>
      <c r="AF118" s="93">
        <v>15</v>
      </c>
      <c r="AG118" s="92"/>
      <c r="AH118" s="92"/>
      <c r="AI118" s="89">
        <v>15</v>
      </c>
      <c r="AJ118" s="153">
        <v>15</v>
      </c>
      <c r="AK118" s="92"/>
      <c r="AL118" s="92"/>
      <c r="AM118" s="89">
        <v>15</v>
      </c>
      <c r="AP118" s="89" t="s">
        <v>134</v>
      </c>
    </row>
    <row r="119" spans="1:42" ht="15.75" x14ac:dyDescent="0.2">
      <c r="A119" s="31" t="s">
        <v>65</v>
      </c>
      <c r="B119" s="497" t="s">
        <v>103</v>
      </c>
      <c r="C119" s="498"/>
      <c r="D119" s="142">
        <v>1</v>
      </c>
      <c r="E119" s="99">
        <v>3</v>
      </c>
      <c r="F119" s="89">
        <v>5</v>
      </c>
      <c r="G119" s="31">
        <f t="shared" si="32"/>
        <v>60</v>
      </c>
      <c r="H119" s="5">
        <f t="shared" si="33"/>
        <v>30</v>
      </c>
      <c r="I119" s="5">
        <f t="shared" si="33"/>
        <v>30</v>
      </c>
      <c r="J119" s="5">
        <f t="shared" si="33"/>
        <v>0</v>
      </c>
      <c r="K119" s="35">
        <f t="shared" si="33"/>
        <v>0</v>
      </c>
      <c r="L119" s="101"/>
      <c r="M119" s="92"/>
      <c r="N119" s="92"/>
      <c r="O119" s="89"/>
      <c r="P119" s="93"/>
      <c r="Q119" s="92"/>
      <c r="R119" s="92"/>
      <c r="S119" s="89"/>
      <c r="T119" s="93"/>
      <c r="U119" s="92"/>
      <c r="V119" s="92"/>
      <c r="W119" s="89"/>
      <c r="X119" s="93"/>
      <c r="Y119" s="92"/>
      <c r="Z119" s="92"/>
      <c r="AA119" s="89"/>
      <c r="AB119" s="37">
        <v>15</v>
      </c>
      <c r="AC119" s="92">
        <v>15</v>
      </c>
      <c r="AD119" s="92"/>
      <c r="AE119" s="89"/>
      <c r="AF119" s="152">
        <v>15</v>
      </c>
      <c r="AG119" s="92">
        <v>15</v>
      </c>
      <c r="AH119" s="92"/>
      <c r="AI119" s="89"/>
      <c r="AJ119" s="93"/>
      <c r="AK119" s="92"/>
      <c r="AL119" s="92"/>
      <c r="AM119" s="89"/>
      <c r="AP119" s="89" t="s">
        <v>133</v>
      </c>
    </row>
    <row r="120" spans="1:42" ht="15.75" x14ac:dyDescent="0.2">
      <c r="A120" s="31" t="s">
        <v>66</v>
      </c>
      <c r="B120" s="499" t="s">
        <v>104</v>
      </c>
      <c r="C120" s="500"/>
      <c r="D120" s="142">
        <v>1</v>
      </c>
      <c r="E120" s="99">
        <v>3</v>
      </c>
      <c r="F120" s="89">
        <v>6</v>
      </c>
      <c r="G120" s="31">
        <f t="shared" si="32"/>
        <v>75</v>
      </c>
      <c r="H120" s="5">
        <f t="shared" si="33"/>
        <v>30</v>
      </c>
      <c r="I120" s="5">
        <f t="shared" si="33"/>
        <v>15</v>
      </c>
      <c r="J120" s="5">
        <f t="shared" si="33"/>
        <v>30</v>
      </c>
      <c r="K120" s="35">
        <f t="shared" si="33"/>
        <v>0</v>
      </c>
      <c r="L120" s="101"/>
      <c r="M120" s="92"/>
      <c r="N120" s="92"/>
      <c r="O120" s="89"/>
      <c r="P120" s="93"/>
      <c r="Q120" s="92"/>
      <c r="R120" s="92"/>
      <c r="S120" s="89"/>
      <c r="T120" s="93"/>
      <c r="U120" s="92"/>
      <c r="V120" s="92"/>
      <c r="W120" s="89"/>
      <c r="X120" s="93"/>
      <c r="Y120" s="92"/>
      <c r="Z120" s="92"/>
      <c r="AA120" s="89"/>
      <c r="AB120" s="93">
        <v>15</v>
      </c>
      <c r="AC120" s="92">
        <v>15</v>
      </c>
      <c r="AD120" s="92"/>
      <c r="AE120" s="89"/>
      <c r="AF120" s="152">
        <v>15</v>
      </c>
      <c r="AG120" s="92"/>
      <c r="AH120" s="92">
        <v>30</v>
      </c>
      <c r="AI120" s="89"/>
      <c r="AJ120" s="97"/>
      <c r="AK120" s="92"/>
      <c r="AL120" s="92"/>
      <c r="AM120" s="89"/>
      <c r="AP120" s="89" t="s">
        <v>347</v>
      </c>
    </row>
    <row r="121" spans="1:42" ht="15.75" x14ac:dyDescent="0.2">
      <c r="A121" s="122" t="s">
        <v>67</v>
      </c>
      <c r="B121" s="297" t="s">
        <v>89</v>
      </c>
      <c r="C121" s="298"/>
      <c r="D121" s="142"/>
      <c r="E121" s="44">
        <v>1</v>
      </c>
      <c r="F121" s="34">
        <v>3</v>
      </c>
      <c r="G121" s="20">
        <f t="shared" si="32"/>
        <v>30</v>
      </c>
      <c r="H121" s="21">
        <f t="shared" si="33"/>
        <v>30</v>
      </c>
      <c r="I121" s="21">
        <f t="shared" si="33"/>
        <v>0</v>
      </c>
      <c r="J121" s="21">
        <f t="shared" si="33"/>
        <v>0</v>
      </c>
      <c r="K121" s="21">
        <f t="shared" si="33"/>
        <v>0</v>
      </c>
      <c r="L121" s="33"/>
      <c r="M121" s="4"/>
      <c r="N121" s="4"/>
      <c r="O121" s="32"/>
      <c r="P121" s="33"/>
      <c r="Q121" s="4"/>
      <c r="R121" s="4"/>
      <c r="S121" s="34"/>
      <c r="T121" s="31"/>
      <c r="U121" s="5"/>
      <c r="V121" s="5"/>
      <c r="W121" s="35"/>
      <c r="X121" s="36"/>
      <c r="Y121" s="4"/>
      <c r="Z121" s="4"/>
      <c r="AA121" s="34"/>
      <c r="AB121" s="37">
        <v>30</v>
      </c>
      <c r="AC121" s="5"/>
      <c r="AD121" s="5"/>
      <c r="AE121" s="35"/>
      <c r="AF121" s="37"/>
      <c r="AG121" s="4"/>
      <c r="AH121" s="4"/>
      <c r="AI121" s="34"/>
      <c r="AJ121" s="41"/>
      <c r="AK121" s="4"/>
      <c r="AL121" s="5"/>
      <c r="AM121" s="38"/>
    </row>
    <row r="122" spans="1:42" ht="15.75" x14ac:dyDescent="0.2">
      <c r="A122" s="143" t="s">
        <v>68</v>
      </c>
      <c r="B122" s="501" t="s">
        <v>106</v>
      </c>
      <c r="C122" s="502"/>
      <c r="D122" s="142"/>
      <c r="E122" s="99">
        <v>1</v>
      </c>
      <c r="F122" s="89">
        <v>3</v>
      </c>
      <c r="G122" s="31">
        <f t="shared" si="32"/>
        <v>30</v>
      </c>
      <c r="H122" s="5">
        <f t="shared" si="33"/>
        <v>0</v>
      </c>
      <c r="I122" s="5">
        <f t="shared" si="33"/>
        <v>0</v>
      </c>
      <c r="J122" s="5">
        <f t="shared" si="33"/>
        <v>30</v>
      </c>
      <c r="K122" s="35">
        <f t="shared" si="33"/>
        <v>0</v>
      </c>
      <c r="L122" s="240"/>
      <c r="M122" s="240"/>
      <c r="N122" s="92"/>
      <c r="O122" s="89"/>
      <c r="P122" s="93"/>
      <c r="Q122" s="92"/>
      <c r="R122" s="92"/>
      <c r="S122" s="89"/>
      <c r="T122" s="92"/>
      <c r="U122" s="92"/>
      <c r="V122" s="92"/>
      <c r="W122" s="89"/>
      <c r="X122" s="93"/>
      <c r="Y122" s="92"/>
      <c r="Z122" s="92"/>
      <c r="AA122" s="89"/>
      <c r="AB122" s="93"/>
      <c r="AC122" s="92"/>
      <c r="AD122" s="92"/>
      <c r="AE122" s="89"/>
      <c r="AF122" s="93"/>
      <c r="AG122" s="92"/>
      <c r="AH122" s="92">
        <v>30</v>
      </c>
      <c r="AI122" s="89"/>
      <c r="AJ122" s="97"/>
      <c r="AK122" s="92"/>
      <c r="AL122" s="92"/>
      <c r="AM122" s="89"/>
      <c r="AP122" s="131"/>
    </row>
    <row r="123" spans="1:42" ht="15.75" x14ac:dyDescent="0.2">
      <c r="A123" s="31" t="s">
        <v>110</v>
      </c>
      <c r="B123" s="499" t="s">
        <v>107</v>
      </c>
      <c r="C123" s="500"/>
      <c r="D123" s="142"/>
      <c r="E123" s="99">
        <v>1</v>
      </c>
      <c r="F123" s="89">
        <v>3</v>
      </c>
      <c r="G123" s="31">
        <f t="shared" si="32"/>
        <v>45</v>
      </c>
      <c r="H123" s="5">
        <f t="shared" si="33"/>
        <v>0</v>
      </c>
      <c r="I123" s="5">
        <f t="shared" si="33"/>
        <v>0</v>
      </c>
      <c r="J123" s="5">
        <f t="shared" si="33"/>
        <v>45</v>
      </c>
      <c r="K123" s="35">
        <f t="shared" si="33"/>
        <v>0</v>
      </c>
      <c r="L123" s="127"/>
      <c r="M123" s="240"/>
      <c r="N123" s="92"/>
      <c r="O123" s="89"/>
      <c r="P123" s="93"/>
      <c r="Q123" s="92"/>
      <c r="R123" s="92"/>
      <c r="S123" s="89"/>
      <c r="T123" s="93"/>
      <c r="U123" s="92"/>
      <c r="V123" s="92"/>
      <c r="W123" s="89"/>
      <c r="X123" s="93"/>
      <c r="Y123" s="92"/>
      <c r="Z123" s="92"/>
      <c r="AA123" s="89"/>
      <c r="AB123" s="93"/>
      <c r="AC123" s="92"/>
      <c r="AD123" s="92"/>
      <c r="AE123" s="89"/>
      <c r="AF123" s="93"/>
      <c r="AG123" s="92"/>
      <c r="AH123" s="92">
        <v>45</v>
      </c>
      <c r="AI123" s="89"/>
      <c r="AJ123" s="93"/>
      <c r="AK123" s="92"/>
      <c r="AL123" s="92"/>
      <c r="AM123" s="89"/>
    </row>
    <row r="124" spans="1:42" ht="15.75" x14ac:dyDescent="0.2">
      <c r="A124" s="31" t="s">
        <v>87</v>
      </c>
      <c r="B124" s="295" t="s">
        <v>140</v>
      </c>
      <c r="C124" s="296"/>
      <c r="D124" s="144"/>
      <c r="E124" s="99">
        <v>2</v>
      </c>
      <c r="F124" s="89">
        <v>3</v>
      </c>
      <c r="G124" s="31">
        <f t="shared" si="32"/>
        <v>30</v>
      </c>
      <c r="H124" s="5">
        <f t="shared" si="33"/>
        <v>0</v>
      </c>
      <c r="I124" s="5">
        <f t="shared" si="33"/>
        <v>30</v>
      </c>
      <c r="J124" s="5">
        <f t="shared" si="33"/>
        <v>0</v>
      </c>
      <c r="K124" s="35">
        <f t="shared" si="33"/>
        <v>0</v>
      </c>
      <c r="L124" s="127"/>
      <c r="M124" s="240"/>
      <c r="N124" s="92"/>
      <c r="O124" s="89"/>
      <c r="P124" s="93"/>
      <c r="Q124" s="92"/>
      <c r="R124" s="92"/>
      <c r="S124" s="89"/>
      <c r="T124" s="93"/>
      <c r="U124" s="92"/>
      <c r="V124" s="92"/>
      <c r="W124" s="89"/>
      <c r="X124" s="93"/>
      <c r="Y124" s="92"/>
      <c r="Z124" s="92"/>
      <c r="AA124" s="89"/>
      <c r="AB124" s="93"/>
      <c r="AC124" s="92"/>
      <c r="AD124" s="92"/>
      <c r="AE124" s="89"/>
      <c r="AF124" s="93"/>
      <c r="AG124" s="92">
        <v>15</v>
      </c>
      <c r="AH124" s="92"/>
      <c r="AI124" s="89"/>
      <c r="AJ124" s="93"/>
      <c r="AK124" s="92">
        <v>15</v>
      </c>
      <c r="AL124" s="92"/>
      <c r="AM124" s="89"/>
      <c r="AP124" s="89" t="s">
        <v>182</v>
      </c>
    </row>
    <row r="125" spans="1:42" ht="15.75" x14ac:dyDescent="0.2">
      <c r="A125" s="31" t="s">
        <v>73</v>
      </c>
      <c r="B125" s="503" t="s">
        <v>82</v>
      </c>
      <c r="C125" s="504"/>
      <c r="D125" s="144"/>
      <c r="E125" s="99"/>
      <c r="F125" s="89">
        <v>15</v>
      </c>
      <c r="G125" s="31">
        <f t="shared" si="32"/>
        <v>0</v>
      </c>
      <c r="H125" s="5">
        <f t="shared" si="33"/>
        <v>0</v>
      </c>
      <c r="I125" s="5">
        <f t="shared" si="33"/>
        <v>0</v>
      </c>
      <c r="J125" s="5">
        <f t="shared" si="33"/>
        <v>0</v>
      </c>
      <c r="K125" s="35">
        <f t="shared" si="33"/>
        <v>0</v>
      </c>
      <c r="L125" s="127"/>
      <c r="M125" s="240"/>
      <c r="N125" s="92"/>
      <c r="O125" s="89"/>
      <c r="P125" s="93"/>
      <c r="Q125" s="92"/>
      <c r="R125" s="92"/>
      <c r="S125" s="89"/>
      <c r="T125" s="93"/>
      <c r="U125" s="92"/>
      <c r="V125" s="92"/>
      <c r="W125" s="89"/>
      <c r="X125" s="93"/>
      <c r="Y125" s="92"/>
      <c r="Z125" s="92"/>
      <c r="AA125" s="89"/>
      <c r="AB125" s="93"/>
      <c r="AC125" s="92"/>
      <c r="AD125" s="92"/>
      <c r="AE125" s="89"/>
      <c r="AF125" s="93"/>
      <c r="AG125" s="92"/>
      <c r="AH125" s="92"/>
      <c r="AI125" s="89"/>
      <c r="AJ125" s="93"/>
      <c r="AK125" s="92"/>
      <c r="AL125" s="92"/>
      <c r="AM125" s="89"/>
    </row>
    <row r="126" spans="1:42" ht="15.75" x14ac:dyDescent="0.2">
      <c r="A126" s="31" t="s">
        <v>142</v>
      </c>
      <c r="B126" s="299" t="s">
        <v>148</v>
      </c>
      <c r="C126" s="300"/>
      <c r="D126" s="144"/>
      <c r="E126" s="99">
        <v>1</v>
      </c>
      <c r="F126" s="89">
        <v>3</v>
      </c>
      <c r="G126" s="31"/>
      <c r="H126" s="5"/>
      <c r="I126" s="5"/>
      <c r="J126" s="5"/>
      <c r="K126" s="35"/>
      <c r="L126" s="127"/>
      <c r="M126" s="240"/>
      <c r="N126" s="92"/>
      <c r="O126" s="89"/>
      <c r="P126" s="93"/>
      <c r="Q126" s="92"/>
      <c r="R126" s="92"/>
      <c r="S126" s="89"/>
      <c r="T126" s="93"/>
      <c r="U126" s="92"/>
      <c r="V126" s="92"/>
      <c r="W126" s="89"/>
      <c r="X126" s="93"/>
      <c r="Y126" s="92"/>
      <c r="Z126" s="92"/>
      <c r="AA126" s="89"/>
      <c r="AB126" s="93"/>
      <c r="AC126" s="92"/>
      <c r="AD126" s="92"/>
      <c r="AE126" s="89"/>
      <c r="AF126" s="93"/>
      <c r="AG126" s="92"/>
      <c r="AH126" s="92"/>
      <c r="AI126" s="89"/>
      <c r="AJ126" s="93"/>
      <c r="AK126" s="92"/>
      <c r="AL126" s="92"/>
      <c r="AM126" s="89"/>
    </row>
    <row r="127" spans="1:42" ht="16.5" thickBot="1" x14ac:dyDescent="0.25">
      <c r="A127" s="31" t="s">
        <v>75</v>
      </c>
      <c r="B127" s="299" t="s">
        <v>149</v>
      </c>
      <c r="C127" s="300"/>
      <c r="D127" s="144"/>
      <c r="E127" s="99">
        <v>1</v>
      </c>
      <c r="F127" s="89">
        <v>3</v>
      </c>
      <c r="G127" s="31"/>
      <c r="H127" s="5"/>
      <c r="I127" s="5"/>
      <c r="J127" s="5"/>
      <c r="K127" s="35"/>
      <c r="L127" s="127"/>
      <c r="M127" s="240"/>
      <c r="N127" s="92"/>
      <c r="O127" s="89"/>
      <c r="P127" s="93"/>
      <c r="Q127" s="92"/>
      <c r="R127" s="92"/>
      <c r="S127" s="89"/>
      <c r="T127" s="93"/>
      <c r="U127" s="92"/>
      <c r="V127" s="92"/>
      <c r="W127" s="89"/>
      <c r="X127" s="93"/>
      <c r="Y127" s="92"/>
      <c r="Z127" s="92"/>
      <c r="AA127" s="89"/>
      <c r="AB127" s="93"/>
      <c r="AC127" s="92"/>
      <c r="AD127" s="92"/>
      <c r="AE127" s="89"/>
      <c r="AF127" s="93"/>
      <c r="AG127" s="92"/>
      <c r="AH127" s="92"/>
      <c r="AI127" s="89"/>
      <c r="AJ127" s="93"/>
      <c r="AK127" s="92"/>
      <c r="AL127" s="92"/>
      <c r="AM127" s="89"/>
    </row>
    <row r="128" spans="1:42" ht="13.5" thickTop="1" x14ac:dyDescent="0.2">
      <c r="A128" s="60"/>
      <c r="B128" s="439" t="s">
        <v>21</v>
      </c>
      <c r="C128" s="440"/>
      <c r="D128" s="443">
        <f t="shared" ref="D128:AM128" si="34">SUM(D107:D127)</f>
        <v>11</v>
      </c>
      <c r="E128" s="431">
        <f t="shared" si="34"/>
        <v>39</v>
      </c>
      <c r="F128" s="433">
        <f t="shared" si="34"/>
        <v>107</v>
      </c>
      <c r="G128" s="429">
        <f t="shared" si="34"/>
        <v>1065</v>
      </c>
      <c r="H128" s="431">
        <f t="shared" si="34"/>
        <v>390</v>
      </c>
      <c r="I128" s="431">
        <f t="shared" si="34"/>
        <v>165</v>
      </c>
      <c r="J128" s="431">
        <f t="shared" si="34"/>
        <v>465</v>
      </c>
      <c r="K128" s="433">
        <f t="shared" si="34"/>
        <v>45</v>
      </c>
      <c r="L128" s="61">
        <f t="shared" si="34"/>
        <v>45</v>
      </c>
      <c r="M128" s="62">
        <f t="shared" si="34"/>
        <v>15</v>
      </c>
      <c r="N128" s="62">
        <f t="shared" si="34"/>
        <v>30</v>
      </c>
      <c r="O128" s="63">
        <f t="shared" si="34"/>
        <v>0</v>
      </c>
      <c r="P128" s="61">
        <f t="shared" si="34"/>
        <v>75</v>
      </c>
      <c r="Q128" s="62">
        <f t="shared" si="34"/>
        <v>30</v>
      </c>
      <c r="R128" s="62">
        <f t="shared" si="34"/>
        <v>90</v>
      </c>
      <c r="S128" s="64">
        <f t="shared" si="34"/>
        <v>0</v>
      </c>
      <c r="T128" s="65">
        <f t="shared" si="34"/>
        <v>105</v>
      </c>
      <c r="U128" s="62">
        <f t="shared" si="34"/>
        <v>45</v>
      </c>
      <c r="V128" s="62">
        <f t="shared" si="34"/>
        <v>120</v>
      </c>
      <c r="W128" s="63">
        <f t="shared" si="34"/>
        <v>0</v>
      </c>
      <c r="X128" s="61">
        <f t="shared" si="34"/>
        <v>45</v>
      </c>
      <c r="Y128" s="62">
        <f t="shared" si="34"/>
        <v>0</v>
      </c>
      <c r="Z128" s="62">
        <f t="shared" si="34"/>
        <v>120</v>
      </c>
      <c r="AA128" s="64">
        <f t="shared" si="34"/>
        <v>15</v>
      </c>
      <c r="AB128" s="65">
        <f t="shared" si="34"/>
        <v>60</v>
      </c>
      <c r="AC128" s="62">
        <f t="shared" si="34"/>
        <v>30</v>
      </c>
      <c r="AD128" s="62">
        <f t="shared" si="34"/>
        <v>0</v>
      </c>
      <c r="AE128" s="63">
        <f t="shared" si="34"/>
        <v>0</v>
      </c>
      <c r="AF128" s="61">
        <f t="shared" si="34"/>
        <v>45</v>
      </c>
      <c r="AG128" s="62">
        <f t="shared" si="34"/>
        <v>30</v>
      </c>
      <c r="AH128" s="62">
        <f t="shared" si="34"/>
        <v>105</v>
      </c>
      <c r="AI128" s="64">
        <f t="shared" si="34"/>
        <v>15</v>
      </c>
      <c r="AJ128" s="65">
        <f t="shared" si="34"/>
        <v>15</v>
      </c>
      <c r="AK128" s="62">
        <f t="shared" si="34"/>
        <v>15</v>
      </c>
      <c r="AL128" s="62">
        <f t="shared" si="34"/>
        <v>0</v>
      </c>
      <c r="AM128" s="64">
        <f t="shared" si="34"/>
        <v>15</v>
      </c>
    </row>
    <row r="129" spans="1:51" ht="13.5" thickBot="1" x14ac:dyDescent="0.25">
      <c r="A129" s="66"/>
      <c r="B129" s="441"/>
      <c r="C129" s="442"/>
      <c r="D129" s="444"/>
      <c r="E129" s="445"/>
      <c r="F129" s="446"/>
      <c r="G129" s="430"/>
      <c r="H129" s="432"/>
      <c r="I129" s="432"/>
      <c r="J129" s="432"/>
      <c r="K129" s="434"/>
      <c r="L129" s="428">
        <f>SUM(L128:O128)</f>
        <v>90</v>
      </c>
      <c r="M129" s="356"/>
      <c r="N129" s="356"/>
      <c r="O129" s="357"/>
      <c r="P129" s="428">
        <f t="shared" ref="P129" si="35">SUM(P128:S128)</f>
        <v>195</v>
      </c>
      <c r="Q129" s="356"/>
      <c r="R129" s="356"/>
      <c r="S129" s="357"/>
      <c r="T129" s="428">
        <f t="shared" ref="T129" si="36">SUM(T128:W128)</f>
        <v>270</v>
      </c>
      <c r="U129" s="356"/>
      <c r="V129" s="356"/>
      <c r="W129" s="357"/>
      <c r="X129" s="428">
        <f t="shared" ref="X129" si="37">SUM(X128:AA128)</f>
        <v>180</v>
      </c>
      <c r="Y129" s="356"/>
      <c r="Z129" s="356"/>
      <c r="AA129" s="357"/>
      <c r="AB129" s="428">
        <f t="shared" ref="AB129" si="38">SUM(AB128:AE128)</f>
        <v>90</v>
      </c>
      <c r="AC129" s="356"/>
      <c r="AD129" s="356"/>
      <c r="AE129" s="357"/>
      <c r="AF129" s="428">
        <f t="shared" ref="AF129" si="39">SUM(AF128:AI128)</f>
        <v>195</v>
      </c>
      <c r="AG129" s="356"/>
      <c r="AH129" s="356"/>
      <c r="AI129" s="357"/>
      <c r="AJ129" s="428">
        <f t="shared" ref="AJ129" si="40">SUM(AJ128:AM128)</f>
        <v>45</v>
      </c>
      <c r="AK129" s="356"/>
      <c r="AL129" s="356"/>
      <c r="AM129" s="357"/>
    </row>
    <row r="130" spans="1:51" ht="12.75" x14ac:dyDescent="0.2">
      <c r="A130" s="405" t="s">
        <v>52</v>
      </c>
      <c r="B130" s="406"/>
      <c r="C130" s="407"/>
      <c r="D130" s="412" t="s">
        <v>8</v>
      </c>
      <c r="E130" s="415" t="s">
        <v>9</v>
      </c>
      <c r="F130" s="417" t="s">
        <v>59</v>
      </c>
      <c r="G130" s="419" t="s">
        <v>6</v>
      </c>
      <c r="H130" s="392" t="s">
        <v>10</v>
      </c>
      <c r="I130" s="392" t="s">
        <v>11</v>
      </c>
      <c r="J130" s="392" t="s">
        <v>12</v>
      </c>
      <c r="K130" s="381" t="s">
        <v>54</v>
      </c>
      <c r="L130" s="391" t="s">
        <v>117</v>
      </c>
      <c r="M130" s="392"/>
      <c r="N130" s="392"/>
      <c r="O130" s="393"/>
      <c r="P130" s="391" t="s">
        <v>118</v>
      </c>
      <c r="Q130" s="392"/>
      <c r="R130" s="392"/>
      <c r="S130" s="393"/>
      <c r="T130" s="391" t="s">
        <v>119</v>
      </c>
      <c r="U130" s="392"/>
      <c r="V130" s="392"/>
      <c r="W130" s="393"/>
      <c r="X130" s="391" t="s">
        <v>120</v>
      </c>
      <c r="Y130" s="392"/>
      <c r="Z130" s="392"/>
      <c r="AA130" s="393"/>
      <c r="AB130" s="391" t="s">
        <v>121</v>
      </c>
      <c r="AC130" s="392"/>
      <c r="AD130" s="392"/>
      <c r="AE130" s="393"/>
      <c r="AF130" s="394" t="s">
        <v>122</v>
      </c>
      <c r="AG130" s="382"/>
      <c r="AH130" s="382"/>
      <c r="AI130" s="383"/>
      <c r="AJ130" s="391" t="s">
        <v>123</v>
      </c>
      <c r="AK130" s="392"/>
      <c r="AL130" s="392"/>
      <c r="AM130" s="393"/>
    </row>
    <row r="131" spans="1:51" ht="12.75" x14ac:dyDescent="0.2">
      <c r="A131" s="408"/>
      <c r="B131" s="409"/>
      <c r="C131" s="410"/>
      <c r="D131" s="413"/>
      <c r="E131" s="416"/>
      <c r="F131" s="418"/>
      <c r="G131" s="420"/>
      <c r="H131" s="402"/>
      <c r="I131" s="402"/>
      <c r="J131" s="402"/>
      <c r="K131" s="404"/>
      <c r="L131" s="399" t="s">
        <v>10</v>
      </c>
      <c r="M131" s="401" t="s">
        <v>11</v>
      </c>
      <c r="N131" s="395" t="s">
        <v>13</v>
      </c>
      <c r="O131" s="397" t="s">
        <v>57</v>
      </c>
      <c r="P131" s="399" t="s">
        <v>10</v>
      </c>
      <c r="Q131" s="401" t="s">
        <v>11</v>
      </c>
      <c r="R131" s="395" t="s">
        <v>13</v>
      </c>
      <c r="S131" s="397" t="s">
        <v>57</v>
      </c>
      <c r="T131" s="399" t="s">
        <v>10</v>
      </c>
      <c r="U131" s="401" t="s">
        <v>11</v>
      </c>
      <c r="V131" s="395" t="s">
        <v>13</v>
      </c>
      <c r="W131" s="397" t="s">
        <v>57</v>
      </c>
      <c r="X131" s="399" t="s">
        <v>10</v>
      </c>
      <c r="Y131" s="401" t="s">
        <v>11</v>
      </c>
      <c r="Z131" s="395" t="s">
        <v>13</v>
      </c>
      <c r="AA131" s="397" t="s">
        <v>57</v>
      </c>
      <c r="AB131" s="399" t="s">
        <v>10</v>
      </c>
      <c r="AC131" s="401" t="s">
        <v>11</v>
      </c>
      <c r="AD131" s="395" t="s">
        <v>13</v>
      </c>
      <c r="AE131" s="397" t="s">
        <v>57</v>
      </c>
      <c r="AF131" s="399" t="s">
        <v>10</v>
      </c>
      <c r="AG131" s="401" t="s">
        <v>11</v>
      </c>
      <c r="AH131" s="395" t="s">
        <v>13</v>
      </c>
      <c r="AI131" s="397" t="s">
        <v>57</v>
      </c>
      <c r="AJ131" s="399" t="s">
        <v>10</v>
      </c>
      <c r="AK131" s="401" t="s">
        <v>11</v>
      </c>
      <c r="AL131" s="395" t="s">
        <v>13</v>
      </c>
      <c r="AM131" s="397" t="s">
        <v>57</v>
      </c>
      <c r="AP131" s="216" t="s">
        <v>60</v>
      </c>
    </row>
    <row r="132" spans="1:51" ht="13.5" thickBot="1" x14ac:dyDescent="0.25">
      <c r="A132" s="408"/>
      <c r="B132" s="409"/>
      <c r="C132" s="410"/>
      <c r="D132" s="414"/>
      <c r="E132" s="396"/>
      <c r="F132" s="398"/>
      <c r="G132" s="421"/>
      <c r="H132" s="403"/>
      <c r="I132" s="403"/>
      <c r="J132" s="403"/>
      <c r="K132" s="364"/>
      <c r="L132" s="400"/>
      <c r="M132" s="385"/>
      <c r="N132" s="396"/>
      <c r="O132" s="398"/>
      <c r="P132" s="400"/>
      <c r="Q132" s="385"/>
      <c r="R132" s="396"/>
      <c r="S132" s="398"/>
      <c r="T132" s="400"/>
      <c r="U132" s="385"/>
      <c r="V132" s="396"/>
      <c r="W132" s="398"/>
      <c r="X132" s="400"/>
      <c r="Y132" s="385"/>
      <c r="Z132" s="396"/>
      <c r="AA132" s="398"/>
      <c r="AB132" s="400"/>
      <c r="AC132" s="385"/>
      <c r="AD132" s="396"/>
      <c r="AE132" s="398"/>
      <c r="AF132" s="400"/>
      <c r="AG132" s="385"/>
      <c r="AH132" s="396"/>
      <c r="AI132" s="398"/>
      <c r="AJ132" s="400"/>
      <c r="AK132" s="385"/>
      <c r="AL132" s="396"/>
      <c r="AM132" s="398"/>
      <c r="AP132" s="216">
        <f>SUM(L134:AM134)</f>
        <v>1409</v>
      </c>
    </row>
    <row r="133" spans="1:51" ht="12.75" x14ac:dyDescent="0.2">
      <c r="A133" s="408"/>
      <c r="B133" s="409"/>
      <c r="C133" s="410"/>
      <c r="D133" s="422">
        <f>SUM(D128+D70+D26)</f>
        <v>14</v>
      </c>
      <c r="E133" s="384">
        <f>SUM(E128+E75)</f>
        <v>58</v>
      </c>
      <c r="F133" s="425">
        <f>SUM(F128+F70+F26)</f>
        <v>147</v>
      </c>
      <c r="G133" s="427">
        <f>SUM(G128+G70+G26)</f>
        <v>1590</v>
      </c>
      <c r="H133" s="384">
        <f>SUM(H26+H128+H70)</f>
        <v>615</v>
      </c>
      <c r="I133" s="384">
        <f>SUM(I26+I128+I70)</f>
        <v>285</v>
      </c>
      <c r="J133" s="384">
        <f>SUM(J26+J128+J70)</f>
        <v>645</v>
      </c>
      <c r="K133" s="386">
        <f>SUM(K26+K128+K70)</f>
        <v>45</v>
      </c>
      <c r="L133" s="67">
        <f t="shared" ref="L133:AM133" si="41">SUM(L70+L128+L26)</f>
        <v>135</v>
      </c>
      <c r="M133" s="68">
        <f t="shared" si="41"/>
        <v>75</v>
      </c>
      <c r="N133" s="68">
        <f t="shared" si="41"/>
        <v>105</v>
      </c>
      <c r="O133" s="69">
        <f t="shared" si="41"/>
        <v>0</v>
      </c>
      <c r="P133" s="67">
        <f t="shared" si="41"/>
        <v>150</v>
      </c>
      <c r="Q133" s="68">
        <f t="shared" si="41"/>
        <v>90</v>
      </c>
      <c r="R133" s="68">
        <f t="shared" si="41"/>
        <v>135</v>
      </c>
      <c r="S133" s="70">
        <f t="shared" si="41"/>
        <v>0</v>
      </c>
      <c r="T133" s="71">
        <f t="shared" si="41"/>
        <v>120</v>
      </c>
      <c r="U133" s="68">
        <f t="shared" si="41"/>
        <v>45</v>
      </c>
      <c r="V133" s="68">
        <f t="shared" si="41"/>
        <v>150</v>
      </c>
      <c r="W133" s="69">
        <f t="shared" si="41"/>
        <v>0</v>
      </c>
      <c r="X133" s="67">
        <f t="shared" si="41"/>
        <v>45</v>
      </c>
      <c r="Y133" s="68">
        <f t="shared" si="41"/>
        <v>0</v>
      </c>
      <c r="Z133" s="68">
        <f t="shared" si="41"/>
        <v>150</v>
      </c>
      <c r="AA133" s="70">
        <f t="shared" si="41"/>
        <v>15</v>
      </c>
      <c r="AB133" s="71">
        <f t="shared" si="41"/>
        <v>60</v>
      </c>
      <c r="AC133" s="68">
        <f t="shared" si="41"/>
        <v>30</v>
      </c>
      <c r="AD133" s="68">
        <f t="shared" si="41"/>
        <v>0</v>
      </c>
      <c r="AE133" s="69">
        <f t="shared" si="41"/>
        <v>0</v>
      </c>
      <c r="AF133" s="67">
        <f t="shared" si="41"/>
        <v>45</v>
      </c>
      <c r="AG133" s="68">
        <f t="shared" si="41"/>
        <v>30</v>
      </c>
      <c r="AH133" s="68">
        <f t="shared" si="41"/>
        <v>105</v>
      </c>
      <c r="AI133" s="70">
        <f t="shared" si="41"/>
        <v>15</v>
      </c>
      <c r="AJ133" s="67">
        <f t="shared" si="41"/>
        <v>60</v>
      </c>
      <c r="AK133" s="68">
        <f t="shared" si="41"/>
        <v>15</v>
      </c>
      <c r="AL133" s="68">
        <f t="shared" si="41"/>
        <v>0</v>
      </c>
      <c r="AM133" s="70">
        <f t="shared" si="41"/>
        <v>15</v>
      </c>
      <c r="AP133" s="216">
        <f>SUM(L135:AM135)</f>
        <v>14</v>
      </c>
    </row>
    <row r="134" spans="1:51" ht="13.5" thickBot="1" x14ac:dyDescent="0.25">
      <c r="A134" s="408"/>
      <c r="B134" s="409"/>
      <c r="C134" s="410"/>
      <c r="D134" s="423"/>
      <c r="E134" s="424"/>
      <c r="F134" s="426"/>
      <c r="G134" s="421"/>
      <c r="H134" s="385"/>
      <c r="I134" s="385"/>
      <c r="J134" s="385"/>
      <c r="K134" s="387"/>
      <c r="L134" s="369">
        <f>SUM(L133:O133)</f>
        <v>315</v>
      </c>
      <c r="M134" s="369"/>
      <c r="N134" s="369"/>
      <c r="O134" s="370"/>
      <c r="P134" s="369">
        <f>SUM(P133:S133)</f>
        <v>375</v>
      </c>
      <c r="Q134" s="369"/>
      <c r="R134" s="369"/>
      <c r="S134" s="370"/>
      <c r="T134" s="369">
        <f>SUM(T133:W133)</f>
        <v>315</v>
      </c>
      <c r="U134" s="369"/>
      <c r="V134" s="369"/>
      <c r="W134" s="370"/>
      <c r="X134" s="369">
        <f>SUM(X133:AA133)</f>
        <v>210</v>
      </c>
      <c r="Y134" s="369"/>
      <c r="Z134" s="369"/>
      <c r="AA134" s="370"/>
      <c r="AB134" s="369">
        <f>SUM(AB133:AE133)</f>
        <v>90</v>
      </c>
      <c r="AC134" s="369"/>
      <c r="AD134" s="369"/>
      <c r="AE134" s="370"/>
      <c r="AF134" s="369">
        <v>14</v>
      </c>
      <c r="AG134" s="369"/>
      <c r="AH134" s="369"/>
      <c r="AI134" s="370"/>
      <c r="AJ134" s="371">
        <f>SUM(AJ133:AM133)</f>
        <v>90</v>
      </c>
      <c r="AK134" s="369"/>
      <c r="AL134" s="369"/>
      <c r="AM134" s="370"/>
      <c r="AP134" s="216">
        <f>SUM(L136:AM136)</f>
        <v>58</v>
      </c>
    </row>
    <row r="135" spans="1:51" ht="12.75" x14ac:dyDescent="0.2">
      <c r="A135" s="408"/>
      <c r="B135" s="409"/>
      <c r="C135" s="410"/>
      <c r="D135" s="372" t="s">
        <v>23</v>
      </c>
      <c r="E135" s="373"/>
      <c r="F135" s="374"/>
      <c r="G135" s="381" t="s">
        <v>24</v>
      </c>
      <c r="H135" s="382"/>
      <c r="I135" s="382"/>
      <c r="J135" s="382"/>
      <c r="K135" s="383"/>
      <c r="L135" s="366">
        <f>L77+1</f>
        <v>3</v>
      </c>
      <c r="M135" s="367"/>
      <c r="N135" s="367"/>
      <c r="O135" s="368"/>
      <c r="P135" s="366">
        <f t="shared" ref="P135" si="42">P77+1</f>
        <v>2</v>
      </c>
      <c r="Q135" s="367"/>
      <c r="R135" s="367"/>
      <c r="S135" s="368"/>
      <c r="T135" s="366">
        <f>T77+3</f>
        <v>3</v>
      </c>
      <c r="U135" s="367"/>
      <c r="V135" s="367"/>
      <c r="W135" s="368"/>
      <c r="X135" s="366">
        <f>X77+3</f>
        <v>3</v>
      </c>
      <c r="Y135" s="367"/>
      <c r="Z135" s="367"/>
      <c r="AA135" s="368"/>
      <c r="AB135" s="366">
        <f>AB77+0</f>
        <v>0</v>
      </c>
      <c r="AC135" s="367"/>
      <c r="AD135" s="367"/>
      <c r="AE135" s="368"/>
      <c r="AF135" s="366">
        <f>AF77+2</f>
        <v>2</v>
      </c>
      <c r="AG135" s="367"/>
      <c r="AH135" s="367"/>
      <c r="AI135" s="368"/>
      <c r="AJ135" s="366">
        <f t="shared" ref="AJ135" si="43">AJ77+1</f>
        <v>1</v>
      </c>
      <c r="AK135" s="367"/>
      <c r="AL135" s="367"/>
      <c r="AM135" s="368"/>
      <c r="AP135" s="216">
        <f>SUM(L137:AM137)</f>
        <v>132</v>
      </c>
    </row>
    <row r="136" spans="1:51" ht="12.75" x14ac:dyDescent="0.2">
      <c r="A136" s="408"/>
      <c r="B136" s="409"/>
      <c r="C136" s="410"/>
      <c r="D136" s="375"/>
      <c r="E136" s="376"/>
      <c r="F136" s="377"/>
      <c r="G136" s="388" t="s">
        <v>25</v>
      </c>
      <c r="H136" s="389"/>
      <c r="I136" s="389"/>
      <c r="J136" s="389"/>
      <c r="K136" s="390"/>
      <c r="L136" s="361">
        <f>L78+3</f>
        <v>11</v>
      </c>
      <c r="M136" s="362"/>
      <c r="N136" s="362"/>
      <c r="O136" s="363"/>
      <c r="P136" s="361">
        <f>P78+6</f>
        <v>11</v>
      </c>
      <c r="Q136" s="362"/>
      <c r="R136" s="362"/>
      <c r="S136" s="363"/>
      <c r="T136" s="361">
        <f>T78+9</f>
        <v>12</v>
      </c>
      <c r="U136" s="362"/>
      <c r="V136" s="362"/>
      <c r="W136" s="363"/>
      <c r="X136" s="361">
        <f>X78+6</f>
        <v>7</v>
      </c>
      <c r="Y136" s="362"/>
      <c r="Z136" s="362"/>
      <c r="AA136" s="363"/>
      <c r="AB136" s="361">
        <f>AB78+5</f>
        <v>5</v>
      </c>
      <c r="AC136" s="362"/>
      <c r="AD136" s="362"/>
      <c r="AE136" s="363"/>
      <c r="AF136" s="361">
        <f>AF78+8</f>
        <v>8</v>
      </c>
      <c r="AG136" s="362"/>
      <c r="AH136" s="362"/>
      <c r="AI136" s="363"/>
      <c r="AJ136" s="361">
        <f>AJ78+2</f>
        <v>4</v>
      </c>
      <c r="AK136" s="362"/>
      <c r="AL136" s="362"/>
      <c r="AM136" s="363"/>
    </row>
    <row r="137" spans="1:51" ht="24" thickBot="1" x14ac:dyDescent="0.25">
      <c r="A137" s="371"/>
      <c r="B137" s="369"/>
      <c r="C137" s="411"/>
      <c r="D137" s="378"/>
      <c r="E137" s="379"/>
      <c r="F137" s="380"/>
      <c r="G137" s="364" t="s">
        <v>59</v>
      </c>
      <c r="H137" s="356"/>
      <c r="I137" s="356"/>
      <c r="J137" s="356"/>
      <c r="K137" s="357"/>
      <c r="L137" s="365">
        <f>L79+5+3</f>
        <v>24</v>
      </c>
      <c r="M137" s="365"/>
      <c r="N137" s="365"/>
      <c r="O137" s="365"/>
      <c r="P137" s="365">
        <f>P79+5+3+4+3</f>
        <v>30</v>
      </c>
      <c r="Q137" s="365"/>
      <c r="R137" s="365"/>
      <c r="S137" s="365"/>
      <c r="T137" s="365">
        <f>T79+3+4+3+2+5+4</f>
        <v>24</v>
      </c>
      <c r="U137" s="365"/>
      <c r="V137" s="365"/>
      <c r="W137" s="365"/>
      <c r="X137" s="365">
        <f>X79+3+2+2+3+3+3</f>
        <v>18</v>
      </c>
      <c r="Y137" s="365"/>
      <c r="Z137" s="365"/>
      <c r="AA137" s="365"/>
      <c r="AB137" s="365">
        <f>AB79+2+2+3</f>
        <v>7</v>
      </c>
      <c r="AC137" s="365"/>
      <c r="AD137" s="365"/>
      <c r="AE137" s="365"/>
      <c r="AF137" s="365">
        <f>AF79+3+3+4+3+3+1+3</f>
        <v>20</v>
      </c>
      <c r="AG137" s="365"/>
      <c r="AH137" s="365"/>
      <c r="AI137" s="365"/>
      <c r="AJ137" s="365">
        <f>AJ79+3+2</f>
        <v>9</v>
      </c>
      <c r="AK137" s="365"/>
      <c r="AL137" s="365"/>
      <c r="AM137" s="365"/>
      <c r="AR137" s="128"/>
      <c r="AX137" s="1"/>
      <c r="AY137" s="1"/>
    </row>
    <row r="138" spans="1:51" ht="15" x14ac:dyDescent="0.2">
      <c r="A138" s="108" t="s">
        <v>55</v>
      </c>
      <c r="B138" s="109"/>
      <c r="C138" s="109"/>
      <c r="D138" s="109"/>
      <c r="E138" s="109"/>
      <c r="F138" s="109"/>
      <c r="G138" s="109"/>
      <c r="H138" s="232"/>
      <c r="I138" s="232"/>
      <c r="J138" s="232"/>
      <c r="K138" s="232"/>
      <c r="L138" s="232"/>
      <c r="M138" s="232"/>
      <c r="N138" s="232"/>
      <c r="O138" s="232"/>
      <c r="P138" s="232"/>
      <c r="Q138" s="232"/>
      <c r="R138" s="232"/>
      <c r="S138" s="232"/>
      <c r="T138" s="232"/>
      <c r="U138" s="232"/>
      <c r="V138" s="232"/>
      <c r="W138" s="232"/>
      <c r="X138" s="232"/>
      <c r="Y138" s="232"/>
      <c r="Z138" s="232"/>
      <c r="AA138" s="76"/>
      <c r="AB138" s="289"/>
      <c r="AC138" s="232"/>
      <c r="AD138" s="232"/>
      <c r="AE138" s="232"/>
      <c r="AF138" s="232"/>
      <c r="AG138" s="232"/>
      <c r="AH138" s="232"/>
      <c r="AI138" s="232"/>
      <c r="AJ138" s="232"/>
      <c r="AK138" s="232"/>
      <c r="AL138" s="232"/>
      <c r="AM138" s="76"/>
      <c r="AX138" s="1"/>
      <c r="AY138" s="1"/>
    </row>
    <row r="139" spans="1:51" ht="15.75" x14ac:dyDescent="0.2">
      <c r="A139" s="289" t="s">
        <v>78</v>
      </c>
      <c r="B139" s="290"/>
      <c r="C139" s="290"/>
      <c r="D139" s="290"/>
      <c r="E139" s="290"/>
      <c r="F139" s="290"/>
      <c r="G139" s="290"/>
      <c r="H139" s="11"/>
      <c r="I139" s="11"/>
      <c r="J139" s="11"/>
      <c r="K139" s="11"/>
      <c r="L139" s="11"/>
      <c r="M139" s="11"/>
      <c r="N139" s="11"/>
      <c r="O139" s="11"/>
      <c r="P139" s="11"/>
      <c r="Q139" s="290"/>
      <c r="R139" s="290"/>
      <c r="S139" s="290"/>
      <c r="T139" s="75"/>
      <c r="U139" s="75"/>
      <c r="V139" s="75"/>
      <c r="W139" s="75"/>
      <c r="X139" s="290"/>
      <c r="Y139" s="290"/>
      <c r="Z139" s="232"/>
      <c r="AA139" s="76"/>
      <c r="AB139" s="231"/>
      <c r="AC139" s="232" t="s">
        <v>322</v>
      </c>
      <c r="AD139" s="232"/>
      <c r="AE139" s="232"/>
      <c r="AF139" s="232"/>
      <c r="AG139" s="232"/>
      <c r="AH139" s="232"/>
      <c r="AI139" s="232"/>
      <c r="AJ139" s="232"/>
      <c r="AK139" s="232"/>
      <c r="AL139" s="232"/>
      <c r="AM139" s="76"/>
    </row>
    <row r="140" spans="1:51" ht="15.75" x14ac:dyDescent="0.2">
      <c r="A140" s="77" t="s">
        <v>351</v>
      </c>
      <c r="B140" s="290"/>
      <c r="C140" s="290"/>
      <c r="D140" s="78"/>
      <c r="E140" s="78"/>
      <c r="F140" s="78"/>
      <c r="G140" s="78"/>
      <c r="H140" s="193"/>
      <c r="I140" s="193"/>
      <c r="J140" s="193"/>
      <c r="K140" s="193"/>
      <c r="L140" s="193"/>
      <c r="M140" s="193"/>
      <c r="N140" s="193"/>
      <c r="O140" s="193"/>
      <c r="P140" s="193"/>
      <c r="Q140" s="78"/>
      <c r="R140" s="78"/>
      <c r="S140" s="78"/>
      <c r="T140" s="79"/>
      <c r="U140" s="80"/>
      <c r="V140" s="79"/>
      <c r="W140" s="79"/>
      <c r="X140" s="232"/>
      <c r="Y140" s="232"/>
      <c r="Z140" s="232"/>
      <c r="AA140" s="76"/>
      <c r="AB140" s="231"/>
      <c r="AC140" s="80" t="s">
        <v>26</v>
      </c>
      <c r="AD140" s="78"/>
      <c r="AE140" s="78"/>
      <c r="AF140" s="79"/>
      <c r="AG140" s="81"/>
      <c r="AH140" s="232"/>
      <c r="AI140" s="232"/>
      <c r="AJ140" s="81"/>
      <c r="AK140" s="81"/>
      <c r="AL140" s="81"/>
      <c r="AM140" s="76"/>
    </row>
    <row r="141" spans="1:51" ht="15.75" x14ac:dyDescent="0.2">
      <c r="A141" s="77" t="s">
        <v>166</v>
      </c>
      <c r="B141" s="290"/>
      <c r="C141" s="290"/>
      <c r="D141" s="290"/>
      <c r="E141" s="290"/>
      <c r="F141" s="290"/>
      <c r="G141" s="75"/>
      <c r="H141" s="82"/>
      <c r="I141" s="82"/>
      <c r="J141" s="82"/>
      <c r="K141" s="82"/>
      <c r="L141" s="82"/>
      <c r="M141" s="82"/>
      <c r="N141" s="82"/>
      <c r="O141" s="82"/>
      <c r="P141" s="82"/>
      <c r="Q141" s="290"/>
      <c r="R141" s="290"/>
      <c r="S141" s="290"/>
      <c r="T141" s="75"/>
      <c r="U141" s="75"/>
      <c r="V141" s="75"/>
      <c r="W141" s="75"/>
      <c r="X141" s="232"/>
      <c r="Y141" s="232"/>
      <c r="Z141" s="232"/>
      <c r="AA141" s="76"/>
      <c r="AB141" s="231"/>
      <c r="AC141" s="79" t="s">
        <v>27</v>
      </c>
      <c r="AD141" s="79" t="s">
        <v>28</v>
      </c>
      <c r="AE141" s="290"/>
      <c r="AF141" s="75"/>
      <c r="AG141" s="232"/>
      <c r="AH141" s="232"/>
      <c r="AI141" s="232"/>
      <c r="AJ141" s="232"/>
      <c r="AK141" s="232"/>
      <c r="AL141" s="232"/>
      <c r="AM141" s="83"/>
    </row>
    <row r="142" spans="1:51" ht="15.75" x14ac:dyDescent="0.2">
      <c r="A142" s="77" t="s">
        <v>206</v>
      </c>
      <c r="B142" s="290"/>
      <c r="C142" s="290"/>
      <c r="D142" s="75"/>
      <c r="E142" s="75"/>
      <c r="F142" s="75"/>
      <c r="G142" s="290"/>
      <c r="H142" s="306"/>
      <c r="I142" s="306"/>
      <c r="J142" s="306"/>
      <c r="K142" s="306"/>
      <c r="L142" s="306"/>
      <c r="M142" s="306"/>
      <c r="N142" s="306"/>
      <c r="O142" s="306"/>
      <c r="P142" s="306"/>
      <c r="Q142" s="84"/>
      <c r="R142" s="84"/>
      <c r="S142" s="84"/>
      <c r="T142" s="84"/>
      <c r="U142" s="84"/>
      <c r="V142" s="84"/>
      <c r="W142" s="84"/>
      <c r="X142" s="232"/>
      <c r="Y142" s="232"/>
      <c r="Z142" s="232"/>
      <c r="AA142" s="76"/>
      <c r="AB142" s="231"/>
      <c r="AC142" s="78" t="s">
        <v>29</v>
      </c>
      <c r="AD142" s="78" t="s">
        <v>30</v>
      </c>
      <c r="AE142" s="84"/>
      <c r="AF142" s="84"/>
      <c r="AG142" s="232"/>
      <c r="AH142" s="232"/>
      <c r="AI142" s="232"/>
      <c r="AJ142" s="232"/>
      <c r="AK142" s="232"/>
      <c r="AL142" s="232"/>
      <c r="AM142" s="76"/>
    </row>
    <row r="143" spans="1:51" ht="15.75" x14ac:dyDescent="0.2">
      <c r="A143" s="353" t="s">
        <v>348</v>
      </c>
      <c r="B143" s="354"/>
      <c r="C143" s="354"/>
      <c r="D143" s="354"/>
      <c r="E143" s="354"/>
      <c r="F143" s="354"/>
      <c r="G143" s="354"/>
      <c r="H143" s="11"/>
      <c r="I143" s="11"/>
      <c r="J143" s="11"/>
      <c r="K143" s="288"/>
      <c r="L143" s="2"/>
      <c r="M143" s="2"/>
      <c r="N143" s="2"/>
      <c r="O143" s="2"/>
      <c r="P143" s="2"/>
      <c r="Q143" s="85"/>
      <c r="R143" s="85"/>
      <c r="S143" s="85"/>
      <c r="T143" s="85"/>
      <c r="U143" s="290"/>
      <c r="V143" s="290"/>
      <c r="W143" s="290"/>
      <c r="X143" s="232"/>
      <c r="Y143" s="232"/>
      <c r="Z143" s="232"/>
      <c r="AA143" s="76"/>
      <c r="AB143" s="231"/>
      <c r="AC143" s="79" t="s">
        <v>12</v>
      </c>
      <c r="AD143" s="86" t="s">
        <v>31</v>
      </c>
      <c r="AE143" s="290"/>
      <c r="AF143" s="290"/>
      <c r="AG143" s="232"/>
      <c r="AH143" s="232"/>
      <c r="AI143" s="232"/>
      <c r="AJ143" s="232"/>
      <c r="AK143" s="232"/>
      <c r="AL143" s="232"/>
      <c r="AM143" s="76"/>
    </row>
    <row r="144" spans="1:51" ht="15.75" x14ac:dyDescent="0.2">
      <c r="A144" s="77" t="s">
        <v>84</v>
      </c>
      <c r="B144" s="290"/>
      <c r="C144" s="290"/>
      <c r="D144" s="290"/>
      <c r="E144" s="290"/>
      <c r="F144" s="290"/>
      <c r="G144" s="290"/>
      <c r="H144" s="11"/>
      <c r="I144" s="11"/>
      <c r="J144" s="11"/>
      <c r="K144" s="11"/>
      <c r="L144" s="11"/>
      <c r="M144" s="11"/>
      <c r="N144" s="11"/>
      <c r="O144" s="11"/>
      <c r="P144" s="11"/>
      <c r="Q144" s="290"/>
      <c r="R144" s="290"/>
      <c r="S144" s="290"/>
      <c r="T144" s="290"/>
      <c r="U144" s="290"/>
      <c r="V144" s="290"/>
      <c r="W144" s="290"/>
      <c r="X144" s="232"/>
      <c r="Y144" s="232"/>
      <c r="Z144" s="232"/>
      <c r="AA144" s="76"/>
      <c r="AB144" s="231"/>
      <c r="AC144" s="79" t="s">
        <v>32</v>
      </c>
      <c r="AD144" s="79" t="s">
        <v>33</v>
      </c>
      <c r="AE144" s="290"/>
      <c r="AF144" s="290"/>
      <c r="AG144" s="232"/>
      <c r="AH144" s="232"/>
      <c r="AI144" s="232"/>
      <c r="AJ144" s="232"/>
      <c r="AK144" s="232"/>
      <c r="AL144" s="232"/>
      <c r="AM144" s="76"/>
    </row>
    <row r="145" spans="1:39" ht="15.75" x14ac:dyDescent="0.2">
      <c r="A145" s="289"/>
      <c r="B145" s="290"/>
      <c r="C145" s="290"/>
      <c r="D145" s="290"/>
      <c r="E145" s="290"/>
      <c r="F145" s="290"/>
      <c r="G145" s="290"/>
      <c r="H145" s="290"/>
      <c r="I145" s="290"/>
      <c r="J145" s="11"/>
      <c r="K145" s="11"/>
      <c r="L145" s="11"/>
      <c r="M145" s="11"/>
      <c r="N145" s="11"/>
      <c r="O145" s="11"/>
      <c r="P145" s="11"/>
      <c r="Q145" s="290"/>
      <c r="R145" s="290"/>
      <c r="S145" s="290"/>
      <c r="T145" s="75"/>
      <c r="U145" s="75"/>
      <c r="V145" s="75"/>
      <c r="W145" s="75"/>
      <c r="X145" s="232"/>
      <c r="Y145" s="232"/>
      <c r="Z145" s="232"/>
      <c r="AA145" s="76"/>
      <c r="AB145" s="231"/>
      <c r="AC145" s="79" t="s">
        <v>34</v>
      </c>
      <c r="AD145" s="79" t="s">
        <v>35</v>
      </c>
      <c r="AE145" s="290"/>
      <c r="AF145" s="75"/>
      <c r="AG145" s="232"/>
      <c r="AH145" s="232"/>
      <c r="AI145" s="232"/>
      <c r="AJ145" s="232"/>
      <c r="AK145" s="232"/>
      <c r="AL145" s="232"/>
      <c r="AM145" s="76"/>
    </row>
    <row r="146" spans="1:39" ht="15.75" x14ac:dyDescent="0.2">
      <c r="A146" s="289"/>
      <c r="B146" s="290"/>
      <c r="C146" s="290"/>
      <c r="D146" s="290"/>
      <c r="E146" s="290"/>
      <c r="F146" s="290"/>
      <c r="G146" s="290"/>
      <c r="H146" s="290"/>
      <c r="I146" s="290"/>
      <c r="J146" s="11"/>
      <c r="K146" s="11"/>
      <c r="L146" s="11"/>
      <c r="M146" s="2"/>
      <c r="N146" s="2"/>
      <c r="O146" s="2"/>
      <c r="P146" s="2"/>
      <c r="Q146" s="85"/>
      <c r="R146" s="85"/>
      <c r="S146" s="85"/>
      <c r="T146" s="75"/>
      <c r="U146" s="75"/>
      <c r="V146" s="75"/>
      <c r="W146" s="75"/>
      <c r="X146" s="232"/>
      <c r="Y146" s="232"/>
      <c r="Z146" s="232"/>
      <c r="AA146" s="76"/>
      <c r="AB146" s="231"/>
      <c r="AC146" s="78" t="s">
        <v>36</v>
      </c>
      <c r="AD146" s="78" t="s">
        <v>37</v>
      </c>
      <c r="AE146" s="290"/>
      <c r="AF146" s="75"/>
      <c r="AG146" s="232"/>
      <c r="AH146" s="232"/>
      <c r="AI146" s="232"/>
      <c r="AJ146" s="232"/>
      <c r="AK146" s="232"/>
      <c r="AL146" s="232"/>
      <c r="AM146" s="76"/>
    </row>
    <row r="147" spans="1:39" ht="16.5" thickBot="1" x14ac:dyDescent="0.25">
      <c r="A147" s="289"/>
      <c r="B147" s="290"/>
      <c r="C147" s="290"/>
      <c r="D147" s="290"/>
      <c r="E147" s="290"/>
      <c r="F147" s="290"/>
      <c r="G147" s="290"/>
      <c r="H147" s="290"/>
      <c r="I147" s="290"/>
      <c r="J147" s="11"/>
      <c r="K147" s="11"/>
      <c r="L147" s="11"/>
      <c r="M147" s="2"/>
      <c r="N147" s="2"/>
      <c r="O147" s="2"/>
      <c r="P147" s="2"/>
      <c r="Q147" s="85"/>
      <c r="R147" s="85"/>
      <c r="S147" s="85"/>
      <c r="T147" s="75"/>
      <c r="U147" s="75"/>
      <c r="V147" s="75"/>
      <c r="W147" s="75"/>
      <c r="X147" s="232"/>
      <c r="Y147" s="232"/>
      <c r="Z147" s="232"/>
      <c r="AA147" s="76"/>
      <c r="AB147" s="231"/>
      <c r="AC147" s="317"/>
      <c r="AD147" s="78" t="s">
        <v>58</v>
      </c>
      <c r="AF147" s="75"/>
      <c r="AG147" s="232"/>
      <c r="AH147" s="232"/>
      <c r="AI147" s="232"/>
      <c r="AJ147" s="232"/>
      <c r="AK147" s="232"/>
      <c r="AL147" s="232"/>
      <c r="AM147" s="76"/>
    </row>
    <row r="148" spans="1:39" ht="16.5" hidden="1" thickBot="1" x14ac:dyDescent="0.25">
      <c r="A148" s="289"/>
      <c r="B148" s="290"/>
      <c r="C148" s="290"/>
      <c r="D148" s="290"/>
      <c r="E148" s="290"/>
      <c r="F148" s="290"/>
      <c r="G148" s="290"/>
      <c r="H148" s="290"/>
      <c r="I148" s="290"/>
      <c r="J148" s="11"/>
      <c r="K148" s="11"/>
      <c r="L148" s="11"/>
      <c r="M148" s="2"/>
      <c r="N148" s="2"/>
      <c r="O148" s="2"/>
      <c r="P148" s="2"/>
      <c r="Q148" s="85"/>
      <c r="R148" s="85"/>
      <c r="S148" s="85"/>
      <c r="T148" s="75"/>
      <c r="U148" s="75"/>
      <c r="V148" s="75"/>
      <c r="W148" s="75"/>
      <c r="X148" s="232"/>
      <c r="Y148" s="232"/>
      <c r="Z148" s="232"/>
      <c r="AA148" s="76"/>
      <c r="AB148" s="231"/>
      <c r="AC148" s="327"/>
      <c r="AD148" s="78"/>
      <c r="AF148" s="75"/>
      <c r="AG148" s="232"/>
      <c r="AH148" s="232"/>
      <c r="AI148" s="232"/>
      <c r="AJ148" s="232"/>
      <c r="AK148" s="232"/>
      <c r="AL148" s="232"/>
      <c r="AM148" s="76"/>
    </row>
    <row r="149" spans="1:39" ht="15.75" hidden="1" thickBot="1" x14ac:dyDescent="0.25">
      <c r="A149" s="319"/>
      <c r="B149" s="320"/>
      <c r="C149" s="320"/>
      <c r="D149" s="320"/>
      <c r="E149" s="326"/>
      <c r="F149" s="326"/>
      <c r="G149" s="326"/>
      <c r="H149" s="326"/>
      <c r="I149" s="326"/>
      <c r="J149" s="326"/>
      <c r="K149" s="320"/>
      <c r="L149" s="320"/>
      <c r="M149" s="320"/>
      <c r="N149" s="320"/>
      <c r="O149" s="320"/>
      <c r="P149" s="320"/>
      <c r="Q149" s="320"/>
      <c r="R149" s="320"/>
      <c r="S149" s="320"/>
      <c r="T149" s="323"/>
      <c r="U149" s="321"/>
      <c r="V149" s="321"/>
      <c r="W149" s="321"/>
      <c r="X149" s="321"/>
      <c r="Y149" s="321"/>
      <c r="Z149" s="321"/>
      <c r="AA149" s="324"/>
      <c r="AB149" s="355" t="s">
        <v>53</v>
      </c>
      <c r="AC149" s="356"/>
      <c r="AD149" s="356"/>
      <c r="AE149" s="356"/>
      <c r="AF149" s="356"/>
      <c r="AG149" s="356"/>
      <c r="AH149" s="356"/>
      <c r="AI149" s="356"/>
      <c r="AJ149" s="356"/>
      <c r="AK149" s="356"/>
      <c r="AL149" s="356"/>
      <c r="AM149" s="357"/>
    </row>
    <row r="150" spans="1:39" ht="15.75" customHeight="1" x14ac:dyDescent="0.2">
      <c r="A150" s="482"/>
      <c r="B150" s="483"/>
      <c r="C150" s="484"/>
      <c r="D150" s="485" t="s">
        <v>346</v>
      </c>
      <c r="E150" s="486"/>
      <c r="F150" s="486"/>
      <c r="G150" s="486"/>
      <c r="H150" s="486"/>
      <c r="I150" s="486"/>
      <c r="J150" s="486"/>
      <c r="K150" s="486"/>
      <c r="L150" s="486"/>
      <c r="M150" s="486"/>
      <c r="N150" s="486"/>
      <c r="O150" s="486"/>
      <c r="P150" s="486"/>
      <c r="Q150" s="486"/>
      <c r="R150" s="486"/>
      <c r="S150" s="486"/>
      <c r="T150" s="486"/>
      <c r="U150" s="486"/>
      <c r="V150" s="486"/>
      <c r="W150" s="486"/>
      <c r="X150" s="486"/>
      <c r="Y150" s="486"/>
      <c r="Z150" s="486"/>
      <c r="AA150" s="487"/>
      <c r="AB150" s="491" t="s">
        <v>189</v>
      </c>
      <c r="AC150" s="492"/>
      <c r="AD150" s="492"/>
      <c r="AE150" s="492"/>
      <c r="AF150" s="492"/>
      <c r="AG150" s="492"/>
      <c r="AH150" s="492"/>
      <c r="AI150" s="492"/>
      <c r="AJ150" s="492"/>
      <c r="AK150" s="492"/>
      <c r="AL150" s="492"/>
      <c r="AM150" s="493"/>
    </row>
    <row r="151" spans="1:39" ht="15.75" customHeight="1" x14ac:dyDescent="0.2">
      <c r="A151" s="494" t="s">
        <v>125</v>
      </c>
      <c r="B151" s="495"/>
      <c r="C151" s="496"/>
      <c r="D151" s="488"/>
      <c r="E151" s="489"/>
      <c r="F151" s="489"/>
      <c r="G151" s="489"/>
      <c r="H151" s="489"/>
      <c r="I151" s="489"/>
      <c r="J151" s="489"/>
      <c r="K151" s="489"/>
      <c r="L151" s="489"/>
      <c r="M151" s="489"/>
      <c r="N151" s="489"/>
      <c r="O151" s="489"/>
      <c r="P151" s="489"/>
      <c r="Q151" s="489"/>
      <c r="R151" s="489"/>
      <c r="S151" s="489"/>
      <c r="T151" s="489"/>
      <c r="U151" s="489"/>
      <c r="V151" s="489"/>
      <c r="W151" s="489"/>
      <c r="X151" s="489"/>
      <c r="Y151" s="489"/>
      <c r="Z151" s="489"/>
      <c r="AA151" s="490"/>
      <c r="AB151" s="344"/>
      <c r="AC151" s="345"/>
      <c r="AD151" s="345"/>
      <c r="AE151" s="345"/>
      <c r="AF151" s="345"/>
      <c r="AG151" s="345"/>
      <c r="AH151" s="345"/>
      <c r="AI151" s="345"/>
      <c r="AJ151" s="345"/>
      <c r="AK151" s="345"/>
      <c r="AL151" s="345"/>
      <c r="AM151" s="346"/>
    </row>
    <row r="152" spans="1:39" ht="18.75" customHeight="1" x14ac:dyDescent="0.2">
      <c r="A152" s="494"/>
      <c r="B152" s="495"/>
      <c r="C152" s="496"/>
      <c r="D152" s="193"/>
      <c r="E152" s="294"/>
      <c r="F152" s="294"/>
      <c r="G152" s="294"/>
      <c r="H152" s="9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/>
      <c r="U152" s="294"/>
      <c r="V152" s="294"/>
      <c r="W152" s="294"/>
      <c r="X152" s="305"/>
      <c r="Y152" s="305"/>
      <c r="Z152" s="305"/>
      <c r="AA152" s="305"/>
      <c r="AB152" s="285"/>
      <c r="AC152" s="286"/>
      <c r="AD152" s="286"/>
      <c r="AE152" s="286"/>
      <c r="AF152" s="286"/>
      <c r="AG152" s="286"/>
      <c r="AH152" s="286"/>
      <c r="AI152" s="286"/>
      <c r="AJ152" s="286"/>
      <c r="AK152" s="286"/>
      <c r="AL152" s="286"/>
      <c r="AM152" s="287"/>
    </row>
    <row r="153" spans="1:39" ht="39" x14ac:dyDescent="0.2">
      <c r="A153" s="350" t="s">
        <v>321</v>
      </c>
      <c r="B153" s="351"/>
      <c r="C153" s="352"/>
      <c r="D153" s="193" t="s">
        <v>80</v>
      </c>
      <c r="E153" s="294"/>
      <c r="F153" s="294"/>
      <c r="G153" s="294"/>
      <c r="H153" s="9" t="s">
        <v>81</v>
      </c>
      <c r="I153" s="294"/>
      <c r="J153" s="294"/>
      <c r="K153" s="294"/>
      <c r="L153" s="294"/>
      <c r="M153" s="294"/>
      <c r="N153" s="294"/>
      <c r="O153" s="294"/>
      <c r="P153" s="294"/>
      <c r="Q153" s="294"/>
      <c r="R153" s="294"/>
      <c r="S153" s="294"/>
      <c r="T153" s="294"/>
      <c r="U153" s="294"/>
      <c r="V153" s="294"/>
      <c r="W153" s="193"/>
      <c r="X153" s="11"/>
      <c r="Y153" s="293"/>
      <c r="Z153" s="293"/>
      <c r="AA153" s="293"/>
      <c r="AB153" s="347"/>
      <c r="AC153" s="348"/>
      <c r="AD153" s="348"/>
      <c r="AE153" s="348"/>
      <c r="AF153" s="348"/>
      <c r="AG153" s="348"/>
      <c r="AH153" s="348"/>
      <c r="AI153" s="348"/>
      <c r="AJ153" s="348"/>
      <c r="AK153" s="348"/>
      <c r="AL153" s="348"/>
      <c r="AM153" s="349"/>
    </row>
    <row r="154" spans="1:39" ht="15.75" x14ac:dyDescent="0.2">
      <c r="A154" s="476" t="s">
        <v>77</v>
      </c>
      <c r="B154" s="477"/>
      <c r="C154" s="478"/>
      <c r="D154" s="193" t="s">
        <v>62</v>
      </c>
      <c r="E154" s="291"/>
      <c r="F154" s="291"/>
      <c r="G154" s="291"/>
      <c r="H154" s="9" t="s">
        <v>79</v>
      </c>
      <c r="I154" s="11"/>
      <c r="J154" s="291"/>
      <c r="K154" s="9"/>
      <c r="L154" s="9"/>
      <c r="N154" s="9"/>
      <c r="O154" s="9"/>
      <c r="P154" s="9"/>
      <c r="Q154" s="9"/>
      <c r="R154" s="9"/>
      <c r="S154" s="9"/>
      <c r="T154" s="9"/>
      <c r="U154" s="9"/>
      <c r="V154" s="193"/>
      <c r="W154" s="193"/>
      <c r="X154" s="11"/>
      <c r="Y154" s="293"/>
      <c r="Z154" s="293"/>
      <c r="AA154" s="293"/>
      <c r="AB154" s="347" t="s">
        <v>190</v>
      </c>
      <c r="AC154" s="348"/>
      <c r="AD154" s="348"/>
      <c r="AE154" s="348"/>
      <c r="AF154" s="348"/>
      <c r="AG154" s="348"/>
      <c r="AH154" s="348"/>
      <c r="AI154" s="348"/>
      <c r="AJ154" s="348"/>
      <c r="AK154" s="348"/>
      <c r="AL154" s="348"/>
      <c r="AM154" s="349"/>
    </row>
    <row r="155" spans="1:39" ht="15.75" x14ac:dyDescent="0.2">
      <c r="A155" s="350" t="s">
        <v>56</v>
      </c>
      <c r="B155" s="351"/>
      <c r="C155" s="352"/>
      <c r="D155" s="193" t="s">
        <v>61</v>
      </c>
      <c r="E155" s="291"/>
      <c r="F155" s="291"/>
      <c r="G155" s="193"/>
      <c r="H155" s="9" t="s">
        <v>76</v>
      </c>
      <c r="I155" s="11"/>
      <c r="J155" s="9"/>
      <c r="K155" s="9"/>
      <c r="L155" s="8"/>
      <c r="N155" s="291"/>
      <c r="O155" s="9"/>
      <c r="P155" s="9"/>
      <c r="Q155" s="9"/>
      <c r="R155" s="9"/>
      <c r="S155" s="9"/>
      <c r="T155" s="9"/>
      <c r="U155" s="9"/>
      <c r="V155" s="193"/>
      <c r="W155" s="193"/>
      <c r="X155" s="11"/>
      <c r="Y155" s="193"/>
      <c r="Z155" s="193"/>
      <c r="AA155" s="193"/>
      <c r="AB155" s="347" t="s">
        <v>191</v>
      </c>
      <c r="AC155" s="348"/>
      <c r="AD155" s="348"/>
      <c r="AE155" s="348"/>
      <c r="AF155" s="348"/>
      <c r="AG155" s="348"/>
      <c r="AH155" s="348"/>
      <c r="AI155" s="348"/>
      <c r="AJ155" s="348"/>
      <c r="AK155" s="348"/>
      <c r="AL155" s="348"/>
      <c r="AM155" s="349"/>
    </row>
    <row r="156" spans="1:39" ht="15.75" customHeight="1" thickBot="1" x14ac:dyDescent="0.25">
      <c r="A156" s="350"/>
      <c r="B156" s="351"/>
      <c r="C156" s="352"/>
      <c r="D156" s="193" t="s">
        <v>0</v>
      </c>
      <c r="E156" s="193"/>
      <c r="F156" s="193"/>
      <c r="G156" s="193"/>
      <c r="H156" s="9" t="s">
        <v>88</v>
      </c>
      <c r="I156" s="11"/>
      <c r="J156" s="9"/>
      <c r="K156" s="9"/>
      <c r="L156" s="9"/>
      <c r="N156" s="291"/>
      <c r="O156" s="9"/>
      <c r="P156" s="9"/>
      <c r="Q156" s="9"/>
      <c r="R156" s="9"/>
      <c r="S156" s="9"/>
      <c r="T156" s="9"/>
      <c r="U156" s="9"/>
      <c r="V156" s="193"/>
      <c r="W156" s="193"/>
      <c r="X156" s="11"/>
      <c r="Y156" s="193"/>
      <c r="Z156" s="193"/>
      <c r="AA156" s="193"/>
      <c r="AB156" s="479"/>
      <c r="AC156" s="480"/>
      <c r="AD156" s="480"/>
      <c r="AE156" s="480"/>
      <c r="AF156" s="480"/>
      <c r="AG156" s="480"/>
      <c r="AH156" s="480"/>
      <c r="AI156" s="480"/>
      <c r="AJ156" s="480"/>
      <c r="AK156" s="480"/>
      <c r="AL156" s="480"/>
      <c r="AM156" s="481"/>
    </row>
    <row r="157" spans="1:39" ht="16.5" hidden="1" thickBot="1" x14ac:dyDescent="0.25">
      <c r="A157" s="341"/>
      <c r="B157" s="342"/>
      <c r="C157" s="343"/>
      <c r="D157" s="12"/>
      <c r="E157" s="193"/>
      <c r="F157" s="193"/>
      <c r="G157" s="193"/>
      <c r="H157" s="9"/>
      <c r="I157" s="13"/>
      <c r="J157" s="13"/>
      <c r="K157" s="13"/>
      <c r="L157" s="13"/>
      <c r="N157" s="9"/>
      <c r="O157" s="9"/>
      <c r="P157" s="9"/>
      <c r="Q157" s="9"/>
      <c r="R157" s="9"/>
      <c r="S157" s="9"/>
      <c r="T157" s="9"/>
      <c r="U157" s="9"/>
      <c r="V157" s="193"/>
      <c r="W157" s="193"/>
      <c r="X157" s="11"/>
      <c r="Y157" s="193"/>
      <c r="Z157" s="193"/>
      <c r="AA157" s="193"/>
      <c r="AB157" s="358"/>
      <c r="AC157" s="359"/>
      <c r="AD157" s="359"/>
      <c r="AE157" s="359"/>
      <c r="AF157" s="359"/>
      <c r="AG157" s="359"/>
      <c r="AH157" s="359"/>
      <c r="AI157" s="359"/>
      <c r="AJ157" s="359"/>
      <c r="AK157" s="359"/>
      <c r="AL157" s="359"/>
      <c r="AM157" s="360"/>
    </row>
    <row r="158" spans="1:39" ht="15.75" thickBot="1" x14ac:dyDescent="0.25">
      <c r="A158" s="110"/>
      <c r="B158" s="110"/>
      <c r="C158" s="110"/>
      <c r="D158" s="14"/>
      <c r="E158" s="14"/>
      <c r="F158" s="14"/>
      <c r="G158" s="14"/>
      <c r="H158" s="14"/>
      <c r="I158" s="14"/>
      <c r="J158" s="14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2"/>
      <c r="W158" s="112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4"/>
      <c r="AM158" s="14"/>
    </row>
    <row r="159" spans="1:39" ht="12.75" x14ac:dyDescent="0.2">
      <c r="A159" s="453" t="s">
        <v>39</v>
      </c>
      <c r="B159" s="456" t="s">
        <v>301</v>
      </c>
      <c r="C159" s="457"/>
      <c r="D159" s="462" t="s">
        <v>3</v>
      </c>
      <c r="E159" s="463"/>
      <c r="F159" s="464"/>
      <c r="G159" s="468" t="s">
        <v>4</v>
      </c>
      <c r="H159" s="382"/>
      <c r="I159" s="382"/>
      <c r="J159" s="382"/>
      <c r="K159" s="382"/>
      <c r="L159" s="394" t="s">
        <v>49</v>
      </c>
      <c r="M159" s="382"/>
      <c r="N159" s="382"/>
      <c r="O159" s="382"/>
      <c r="P159" s="382"/>
      <c r="Q159" s="382"/>
      <c r="R159" s="382"/>
      <c r="S159" s="382"/>
      <c r="T159" s="382"/>
      <c r="U159" s="382"/>
      <c r="V159" s="382"/>
      <c r="W159" s="382"/>
      <c r="X159" s="382"/>
      <c r="Y159" s="382"/>
      <c r="Z159" s="382"/>
      <c r="AA159" s="382"/>
      <c r="AB159" s="382"/>
      <c r="AC159" s="382"/>
      <c r="AD159" s="382"/>
      <c r="AE159" s="382"/>
      <c r="AF159" s="382"/>
      <c r="AG159" s="382"/>
      <c r="AH159" s="382"/>
      <c r="AI159" s="382"/>
      <c r="AJ159" s="382"/>
      <c r="AK159" s="382"/>
      <c r="AL159" s="382"/>
      <c r="AM159" s="383"/>
    </row>
    <row r="160" spans="1:39" ht="12.75" x14ac:dyDescent="0.2">
      <c r="A160" s="454"/>
      <c r="B160" s="458"/>
      <c r="C160" s="459"/>
      <c r="D160" s="465"/>
      <c r="E160" s="466"/>
      <c r="F160" s="467"/>
      <c r="G160" s="399" t="s">
        <v>6</v>
      </c>
      <c r="H160" s="402" t="s">
        <v>7</v>
      </c>
      <c r="I160" s="402"/>
      <c r="J160" s="402"/>
      <c r="K160" s="404"/>
      <c r="L160" s="470" t="s">
        <v>117</v>
      </c>
      <c r="M160" s="471"/>
      <c r="N160" s="471"/>
      <c r="O160" s="472"/>
      <c r="P160" s="470" t="s">
        <v>118</v>
      </c>
      <c r="Q160" s="471"/>
      <c r="R160" s="471"/>
      <c r="S160" s="472"/>
      <c r="T160" s="470" t="s">
        <v>119</v>
      </c>
      <c r="U160" s="471"/>
      <c r="V160" s="471"/>
      <c r="W160" s="472"/>
      <c r="X160" s="470" t="s">
        <v>120</v>
      </c>
      <c r="Y160" s="471"/>
      <c r="Z160" s="471"/>
      <c r="AA160" s="472"/>
      <c r="AB160" s="470" t="s">
        <v>121</v>
      </c>
      <c r="AC160" s="471"/>
      <c r="AD160" s="471"/>
      <c r="AE160" s="472"/>
      <c r="AF160" s="470" t="s">
        <v>122</v>
      </c>
      <c r="AG160" s="471"/>
      <c r="AH160" s="471"/>
      <c r="AI160" s="472"/>
      <c r="AJ160" s="470" t="s">
        <v>123</v>
      </c>
      <c r="AK160" s="471"/>
      <c r="AL160" s="471"/>
      <c r="AM160" s="472"/>
    </row>
    <row r="161" spans="1:48" ht="12.75" x14ac:dyDescent="0.2">
      <c r="A161" s="454"/>
      <c r="B161" s="458"/>
      <c r="C161" s="459"/>
      <c r="D161" s="413" t="s">
        <v>8</v>
      </c>
      <c r="E161" s="473" t="s">
        <v>9</v>
      </c>
      <c r="F161" s="397" t="s">
        <v>59</v>
      </c>
      <c r="G161" s="469"/>
      <c r="H161" s="402" t="s">
        <v>10</v>
      </c>
      <c r="I161" s="402" t="s">
        <v>11</v>
      </c>
      <c r="J161" s="402" t="s">
        <v>12</v>
      </c>
      <c r="K161" s="404" t="s">
        <v>54</v>
      </c>
      <c r="L161" s="450" t="s">
        <v>300</v>
      </c>
      <c r="M161" s="451"/>
      <c r="N161" s="451"/>
      <c r="O161" s="451"/>
      <c r="P161" s="451"/>
      <c r="Q161" s="451"/>
      <c r="R161" s="451"/>
      <c r="S161" s="451"/>
      <c r="T161" s="451"/>
      <c r="U161" s="451"/>
      <c r="V161" s="451"/>
      <c r="W161" s="451"/>
      <c r="X161" s="451"/>
      <c r="Y161" s="451"/>
      <c r="Z161" s="451"/>
      <c r="AA161" s="451"/>
      <c r="AB161" s="451"/>
      <c r="AC161" s="451"/>
      <c r="AD161" s="451"/>
      <c r="AE161" s="451"/>
      <c r="AF161" s="451"/>
      <c r="AG161" s="451"/>
      <c r="AH161" s="451"/>
      <c r="AI161" s="451"/>
      <c r="AJ161" s="451"/>
      <c r="AK161" s="451"/>
      <c r="AL161" s="451"/>
      <c r="AM161" s="452"/>
    </row>
    <row r="162" spans="1:48" ht="12.75" x14ac:dyDescent="0.2">
      <c r="A162" s="454"/>
      <c r="B162" s="458"/>
      <c r="C162" s="459"/>
      <c r="D162" s="413"/>
      <c r="E162" s="474"/>
      <c r="F162" s="418"/>
      <c r="G162" s="469"/>
      <c r="H162" s="402"/>
      <c r="I162" s="402"/>
      <c r="J162" s="402"/>
      <c r="K162" s="404"/>
      <c r="L162" s="399" t="s">
        <v>10</v>
      </c>
      <c r="M162" s="401" t="s">
        <v>11</v>
      </c>
      <c r="N162" s="395" t="s">
        <v>13</v>
      </c>
      <c r="O162" s="397" t="s">
        <v>57</v>
      </c>
      <c r="P162" s="399" t="s">
        <v>10</v>
      </c>
      <c r="Q162" s="401" t="s">
        <v>11</v>
      </c>
      <c r="R162" s="395" t="s">
        <v>13</v>
      </c>
      <c r="S162" s="397" t="s">
        <v>57</v>
      </c>
      <c r="T162" s="399" t="s">
        <v>10</v>
      </c>
      <c r="U162" s="401" t="s">
        <v>11</v>
      </c>
      <c r="V162" s="395" t="s">
        <v>13</v>
      </c>
      <c r="W162" s="397" t="s">
        <v>57</v>
      </c>
      <c r="X162" s="399" t="s">
        <v>10</v>
      </c>
      <c r="Y162" s="401" t="s">
        <v>11</v>
      </c>
      <c r="Z162" s="395" t="s">
        <v>13</v>
      </c>
      <c r="AA162" s="397" t="s">
        <v>57</v>
      </c>
      <c r="AB162" s="399" t="s">
        <v>10</v>
      </c>
      <c r="AC162" s="401" t="s">
        <v>11</v>
      </c>
      <c r="AD162" s="395" t="s">
        <v>13</v>
      </c>
      <c r="AE162" s="397" t="s">
        <v>57</v>
      </c>
      <c r="AF162" s="399" t="s">
        <v>10</v>
      </c>
      <c r="AG162" s="401" t="s">
        <v>11</v>
      </c>
      <c r="AH162" s="395" t="s">
        <v>13</v>
      </c>
      <c r="AI162" s="397" t="s">
        <v>57</v>
      </c>
      <c r="AJ162" s="399" t="s">
        <v>10</v>
      </c>
      <c r="AK162" s="401" t="s">
        <v>11</v>
      </c>
      <c r="AL162" s="395" t="s">
        <v>13</v>
      </c>
      <c r="AM162" s="397" t="s">
        <v>57</v>
      </c>
    </row>
    <row r="163" spans="1:48" ht="13.5" thickBot="1" x14ac:dyDescent="0.25">
      <c r="A163" s="455"/>
      <c r="B163" s="460"/>
      <c r="C163" s="461"/>
      <c r="D163" s="414"/>
      <c r="E163" s="475"/>
      <c r="F163" s="398"/>
      <c r="G163" s="400"/>
      <c r="H163" s="403"/>
      <c r="I163" s="403"/>
      <c r="J163" s="403"/>
      <c r="K163" s="364"/>
      <c r="L163" s="400"/>
      <c r="M163" s="385"/>
      <c r="N163" s="396"/>
      <c r="O163" s="398"/>
      <c r="P163" s="400"/>
      <c r="Q163" s="385"/>
      <c r="R163" s="396"/>
      <c r="S163" s="398"/>
      <c r="T163" s="400"/>
      <c r="U163" s="385"/>
      <c r="V163" s="396"/>
      <c r="W163" s="398"/>
      <c r="X163" s="400"/>
      <c r="Y163" s="385"/>
      <c r="Z163" s="396"/>
      <c r="AA163" s="398"/>
      <c r="AB163" s="400"/>
      <c r="AC163" s="385"/>
      <c r="AD163" s="396"/>
      <c r="AE163" s="398"/>
      <c r="AF163" s="400"/>
      <c r="AG163" s="385"/>
      <c r="AH163" s="396"/>
      <c r="AI163" s="398"/>
      <c r="AJ163" s="400"/>
      <c r="AK163" s="385"/>
      <c r="AL163" s="396"/>
      <c r="AM163" s="398"/>
      <c r="AP163" s="98"/>
      <c r="AQ163" s="42"/>
      <c r="AR163" s="42"/>
      <c r="AS163" s="42"/>
      <c r="AT163" s="42"/>
      <c r="AU163" s="42"/>
      <c r="AV163" s="42"/>
    </row>
    <row r="164" spans="1:48" ht="16.5" thickBot="1" x14ac:dyDescent="0.25">
      <c r="A164" s="15" t="s">
        <v>144</v>
      </c>
      <c r="B164" s="447" t="s">
        <v>143</v>
      </c>
      <c r="C164" s="447"/>
      <c r="D164" s="448"/>
      <c r="E164" s="448"/>
      <c r="F164" s="292"/>
      <c r="G164" s="292"/>
      <c r="H164" s="448"/>
      <c r="I164" s="448"/>
      <c r="J164" s="448"/>
      <c r="K164" s="448"/>
      <c r="L164" s="448"/>
      <c r="M164" s="448"/>
      <c r="N164" s="448"/>
      <c r="O164" s="448"/>
      <c r="P164" s="448"/>
      <c r="Q164" s="448"/>
      <c r="R164" s="448"/>
      <c r="S164" s="448"/>
      <c r="T164" s="448"/>
      <c r="U164" s="448"/>
      <c r="V164" s="448"/>
      <c r="W164" s="448"/>
      <c r="X164" s="448"/>
      <c r="Y164" s="448"/>
      <c r="Z164" s="448"/>
      <c r="AA164" s="448"/>
      <c r="AB164" s="448"/>
      <c r="AC164" s="448"/>
      <c r="AD164" s="448"/>
      <c r="AE164" s="448"/>
      <c r="AF164" s="448"/>
      <c r="AG164" s="448"/>
      <c r="AH164" s="448"/>
      <c r="AI164" s="448"/>
      <c r="AJ164" s="448"/>
      <c r="AK164" s="448"/>
      <c r="AL164" s="448"/>
      <c r="AM164" s="449"/>
      <c r="AP164" s="100"/>
    </row>
    <row r="165" spans="1:48" ht="31.5" x14ac:dyDescent="0.2">
      <c r="A165" s="31" t="s">
        <v>16</v>
      </c>
      <c r="B165" s="167" t="s">
        <v>90</v>
      </c>
      <c r="C165" s="171" t="s">
        <v>162</v>
      </c>
      <c r="D165" s="37"/>
      <c r="E165" s="99">
        <v>2</v>
      </c>
      <c r="F165" s="89">
        <v>3</v>
      </c>
      <c r="G165" s="90">
        <f t="shared" ref="G165:G179" si="44">SUM(H165:K165)</f>
        <v>30</v>
      </c>
      <c r="H165" s="91">
        <f t="shared" ref="H165:K179" si="45">SUM(L165,P165,T165,X165,AB165,AF165,AJ165)</f>
        <v>15</v>
      </c>
      <c r="I165" s="91">
        <f t="shared" si="45"/>
        <v>0</v>
      </c>
      <c r="J165" s="91">
        <f t="shared" si="45"/>
        <v>15</v>
      </c>
      <c r="K165" s="91">
        <f t="shared" si="45"/>
        <v>0</v>
      </c>
      <c r="L165" s="31">
        <v>15</v>
      </c>
      <c r="M165" s="92"/>
      <c r="N165" s="92">
        <v>15</v>
      </c>
      <c r="O165" s="89"/>
      <c r="P165" s="93"/>
      <c r="Q165" s="92"/>
      <c r="R165" s="92"/>
      <c r="S165" s="89"/>
      <c r="T165" s="93"/>
      <c r="U165" s="92"/>
      <c r="V165" s="92"/>
      <c r="W165" s="89"/>
      <c r="X165" s="93"/>
      <c r="Y165" s="92"/>
      <c r="Z165" s="92"/>
      <c r="AA165" s="89"/>
      <c r="AB165" s="93"/>
      <c r="AC165" s="92"/>
      <c r="AD165" s="92"/>
      <c r="AE165" s="89"/>
      <c r="AF165" s="93"/>
      <c r="AG165" s="92"/>
      <c r="AH165" s="92"/>
      <c r="AI165" s="89"/>
      <c r="AJ165" s="93"/>
      <c r="AK165" s="92"/>
      <c r="AL165" s="92"/>
      <c r="AM165" s="89"/>
      <c r="AP165" s="100"/>
    </row>
    <row r="166" spans="1:48" ht="15.75" x14ac:dyDescent="0.2">
      <c r="A166" s="31" t="s">
        <v>17</v>
      </c>
      <c r="B166" s="167" t="s">
        <v>183</v>
      </c>
      <c r="C166" s="171" t="s">
        <v>184</v>
      </c>
      <c r="D166" s="37"/>
      <c r="E166" s="99">
        <v>2</v>
      </c>
      <c r="F166" s="89">
        <v>3</v>
      </c>
      <c r="G166" s="90">
        <f t="shared" si="44"/>
        <v>30</v>
      </c>
      <c r="H166" s="91">
        <f t="shared" si="45"/>
        <v>15</v>
      </c>
      <c r="I166" s="91">
        <f t="shared" si="45"/>
        <v>0</v>
      </c>
      <c r="J166" s="91">
        <f t="shared" si="45"/>
        <v>15</v>
      </c>
      <c r="K166" s="91">
        <f t="shared" si="45"/>
        <v>0</v>
      </c>
      <c r="L166" s="96">
        <v>15</v>
      </c>
      <c r="M166" s="92"/>
      <c r="N166" s="92">
        <v>15</v>
      </c>
      <c r="O166" s="89"/>
      <c r="P166" s="97"/>
      <c r="Q166" s="92"/>
      <c r="R166" s="92"/>
      <c r="S166" s="89"/>
      <c r="T166" s="93"/>
      <c r="U166" s="92"/>
      <c r="V166" s="92"/>
      <c r="W166" s="89"/>
      <c r="X166" s="93"/>
      <c r="Y166" s="92"/>
      <c r="Z166" s="92"/>
      <c r="AA166" s="89"/>
      <c r="AB166" s="93"/>
      <c r="AC166" s="92"/>
      <c r="AD166" s="92"/>
      <c r="AE166" s="89"/>
      <c r="AF166" s="93"/>
      <c r="AG166" s="92"/>
      <c r="AH166" s="92"/>
      <c r="AI166" s="89"/>
      <c r="AJ166" s="93"/>
      <c r="AK166" s="92"/>
      <c r="AL166" s="92"/>
      <c r="AM166" s="89"/>
      <c r="AP166" s="100"/>
    </row>
    <row r="167" spans="1:48" ht="15.75" x14ac:dyDescent="0.2">
      <c r="A167" s="31" t="s">
        <v>18</v>
      </c>
      <c r="B167" s="167" t="s">
        <v>112</v>
      </c>
      <c r="C167" s="171" t="s">
        <v>187</v>
      </c>
      <c r="D167" s="37"/>
      <c r="E167" s="99">
        <v>1</v>
      </c>
      <c r="F167" s="89">
        <v>3</v>
      </c>
      <c r="G167" s="90">
        <f t="shared" si="44"/>
        <v>30</v>
      </c>
      <c r="H167" s="91">
        <f t="shared" si="45"/>
        <v>30</v>
      </c>
      <c r="I167" s="91">
        <f t="shared" si="45"/>
        <v>0</v>
      </c>
      <c r="J167" s="91">
        <f t="shared" si="45"/>
        <v>0</v>
      </c>
      <c r="K167" s="91">
        <f t="shared" si="45"/>
        <v>0</v>
      </c>
      <c r="L167" s="96"/>
      <c r="M167" s="92"/>
      <c r="N167" s="92"/>
      <c r="O167" s="89"/>
      <c r="P167" s="97"/>
      <c r="Q167" s="92"/>
      <c r="R167" s="92"/>
      <c r="S167" s="89"/>
      <c r="T167" s="37">
        <v>30</v>
      </c>
      <c r="U167" s="92"/>
      <c r="V167" s="92"/>
      <c r="W167" s="89"/>
      <c r="X167" s="93"/>
      <c r="Y167" s="92"/>
      <c r="Z167" s="92"/>
      <c r="AA167" s="89"/>
      <c r="AB167" s="93"/>
      <c r="AC167" s="92"/>
      <c r="AD167" s="92"/>
      <c r="AE167" s="89"/>
      <c r="AF167" s="93"/>
      <c r="AG167" s="92"/>
      <c r="AH167" s="92"/>
      <c r="AI167" s="89"/>
      <c r="AJ167" s="93"/>
      <c r="AK167" s="92"/>
      <c r="AL167" s="92"/>
      <c r="AM167" s="89"/>
      <c r="AQ167" s="42"/>
      <c r="AR167" s="42"/>
      <c r="AS167" s="42"/>
      <c r="AT167" s="42"/>
      <c r="AU167" s="42"/>
      <c r="AV167" s="42"/>
    </row>
    <row r="168" spans="1:48" ht="31.5" x14ac:dyDescent="0.2">
      <c r="A168" s="31" t="s">
        <v>19</v>
      </c>
      <c r="B168" s="167" t="s">
        <v>91</v>
      </c>
      <c r="C168" s="171" t="s">
        <v>164</v>
      </c>
      <c r="D168" s="37"/>
      <c r="E168" s="99">
        <v>2</v>
      </c>
      <c r="F168" s="89">
        <v>4</v>
      </c>
      <c r="G168" s="90">
        <f t="shared" si="44"/>
        <v>45</v>
      </c>
      <c r="H168" s="91">
        <f t="shared" si="45"/>
        <v>30</v>
      </c>
      <c r="I168" s="91">
        <f t="shared" si="45"/>
        <v>0</v>
      </c>
      <c r="J168" s="91">
        <f t="shared" si="45"/>
        <v>0</v>
      </c>
      <c r="K168" s="91">
        <f t="shared" si="45"/>
        <v>15</v>
      </c>
      <c r="L168" s="101"/>
      <c r="M168" s="92"/>
      <c r="N168" s="92"/>
      <c r="O168" s="89"/>
      <c r="P168" s="127"/>
      <c r="Q168" s="240"/>
      <c r="R168" s="92"/>
      <c r="S168" s="89"/>
      <c r="T168" s="93"/>
      <c r="U168" s="92"/>
      <c r="V168" s="92"/>
      <c r="W168" s="89"/>
      <c r="X168" s="93"/>
      <c r="Y168" s="92"/>
      <c r="Z168" s="92"/>
      <c r="AA168" s="89"/>
      <c r="AB168" s="93">
        <v>30</v>
      </c>
      <c r="AC168" s="92"/>
      <c r="AD168" s="92"/>
      <c r="AE168" s="89">
        <v>15</v>
      </c>
      <c r="AF168" s="93"/>
      <c r="AG168" s="92"/>
      <c r="AH168" s="92"/>
      <c r="AI168" s="89"/>
      <c r="AJ168" s="93"/>
      <c r="AK168" s="92"/>
      <c r="AL168" s="92"/>
      <c r="AM168" s="89"/>
    </row>
    <row r="169" spans="1:48" ht="15.75" x14ac:dyDescent="0.2">
      <c r="A169" s="31" t="s">
        <v>20</v>
      </c>
      <c r="B169" s="167" t="s">
        <v>93</v>
      </c>
      <c r="C169" s="171" t="s">
        <v>153</v>
      </c>
      <c r="D169" s="37">
        <v>1</v>
      </c>
      <c r="E169" s="99">
        <v>3</v>
      </c>
      <c r="F169" s="89">
        <v>5</v>
      </c>
      <c r="G169" s="90">
        <f t="shared" si="44"/>
        <v>60</v>
      </c>
      <c r="H169" s="91">
        <f t="shared" si="45"/>
        <v>30</v>
      </c>
      <c r="I169" s="91">
        <f t="shared" si="45"/>
        <v>15</v>
      </c>
      <c r="J169" s="91">
        <f t="shared" si="45"/>
        <v>15</v>
      </c>
      <c r="K169" s="91">
        <f t="shared" si="45"/>
        <v>0</v>
      </c>
      <c r="L169" s="101"/>
      <c r="M169" s="92"/>
      <c r="N169" s="92"/>
      <c r="O169" s="89"/>
      <c r="P169" s="127"/>
      <c r="Q169" s="240"/>
      <c r="R169" s="92"/>
      <c r="S169" s="89"/>
      <c r="T169" s="93"/>
      <c r="U169" s="92"/>
      <c r="V169" s="92"/>
      <c r="W169" s="89"/>
      <c r="X169" s="93">
        <v>15</v>
      </c>
      <c r="Y169" s="92">
        <v>15</v>
      </c>
      <c r="Z169" s="92"/>
      <c r="AA169" s="89"/>
      <c r="AB169" s="152">
        <v>15</v>
      </c>
      <c r="AC169" s="92"/>
      <c r="AD169" s="92">
        <v>15</v>
      </c>
      <c r="AE169" s="89"/>
      <c r="AF169" s="93"/>
      <c r="AG169" s="92"/>
      <c r="AH169" s="92"/>
      <c r="AI169" s="89"/>
      <c r="AJ169" s="93"/>
      <c r="AK169" s="92"/>
      <c r="AL169" s="92"/>
      <c r="AM169" s="89"/>
      <c r="AP169" s="89" t="s">
        <v>133</v>
      </c>
    </row>
    <row r="170" spans="1:48" ht="31.5" x14ac:dyDescent="0.2">
      <c r="A170" s="31" t="s">
        <v>42</v>
      </c>
      <c r="B170" s="167" t="s">
        <v>101</v>
      </c>
      <c r="C170" s="171" t="s">
        <v>157</v>
      </c>
      <c r="D170" s="37">
        <v>1</v>
      </c>
      <c r="E170" s="99">
        <v>3</v>
      </c>
      <c r="F170" s="89">
        <v>7</v>
      </c>
      <c r="G170" s="31">
        <f t="shared" si="44"/>
        <v>75</v>
      </c>
      <c r="H170" s="5">
        <f t="shared" si="45"/>
        <v>45</v>
      </c>
      <c r="I170" s="5">
        <f t="shared" si="45"/>
        <v>15</v>
      </c>
      <c r="J170" s="5">
        <f t="shared" si="45"/>
        <v>0</v>
      </c>
      <c r="K170" s="35">
        <f t="shared" si="45"/>
        <v>15</v>
      </c>
      <c r="L170" s="101"/>
      <c r="M170" s="92"/>
      <c r="N170" s="92"/>
      <c r="O170" s="89"/>
      <c r="P170" s="93"/>
      <c r="Q170" s="92"/>
      <c r="R170" s="92"/>
      <c r="S170" s="89"/>
      <c r="T170" s="126"/>
      <c r="U170" s="92"/>
      <c r="V170" s="92"/>
      <c r="W170" s="89"/>
      <c r="X170" s="126">
        <v>15</v>
      </c>
      <c r="Y170" s="92">
        <v>15</v>
      </c>
      <c r="Z170" s="92"/>
      <c r="AA170" s="89"/>
      <c r="AB170" s="153">
        <v>30</v>
      </c>
      <c r="AC170" s="92"/>
      <c r="AD170" s="92"/>
      <c r="AE170" s="89">
        <v>15</v>
      </c>
      <c r="AF170" s="97"/>
      <c r="AG170" s="92"/>
      <c r="AH170" s="92"/>
      <c r="AI170" s="89"/>
      <c r="AJ170" s="93"/>
      <c r="AK170" s="92"/>
      <c r="AL170" s="92"/>
      <c r="AM170" s="89"/>
      <c r="AP170" s="89" t="s">
        <v>141</v>
      </c>
    </row>
    <row r="171" spans="1:48" ht="31.5" x14ac:dyDescent="0.2">
      <c r="A171" s="31" t="s">
        <v>43</v>
      </c>
      <c r="B171" s="167" t="s">
        <v>102</v>
      </c>
      <c r="C171" s="171" t="s">
        <v>158</v>
      </c>
      <c r="D171" s="37">
        <v>1</v>
      </c>
      <c r="E171" s="99">
        <v>3</v>
      </c>
      <c r="F171" s="89">
        <v>7</v>
      </c>
      <c r="G171" s="31">
        <f t="shared" si="44"/>
        <v>90</v>
      </c>
      <c r="H171" s="5">
        <f t="shared" si="45"/>
        <v>45</v>
      </c>
      <c r="I171" s="5">
        <f t="shared" si="45"/>
        <v>15</v>
      </c>
      <c r="J171" s="5">
        <f t="shared" si="45"/>
        <v>0</v>
      </c>
      <c r="K171" s="35">
        <f t="shared" si="45"/>
        <v>30</v>
      </c>
      <c r="L171" s="101"/>
      <c r="M171" s="92"/>
      <c r="N171" s="92"/>
      <c r="O171" s="89"/>
      <c r="P171" s="93"/>
      <c r="Q171" s="92"/>
      <c r="R171" s="92"/>
      <c r="S171" s="89"/>
      <c r="T171" s="93"/>
      <c r="U171" s="92"/>
      <c r="V171" s="92"/>
      <c r="W171" s="89"/>
      <c r="X171" s="126">
        <v>15</v>
      </c>
      <c r="Y171" s="92">
        <v>15</v>
      </c>
      <c r="Z171" s="92"/>
      <c r="AA171" s="89"/>
      <c r="AB171" s="153">
        <v>30</v>
      </c>
      <c r="AC171" s="92"/>
      <c r="AD171" s="92"/>
      <c r="AE171" s="89">
        <v>30</v>
      </c>
      <c r="AF171" s="93"/>
      <c r="AG171" s="92"/>
      <c r="AH171" s="92"/>
      <c r="AI171" s="89"/>
      <c r="AJ171" s="93"/>
      <c r="AK171" s="92"/>
      <c r="AL171" s="92"/>
      <c r="AM171" s="89"/>
      <c r="AP171" s="89" t="s">
        <v>141</v>
      </c>
    </row>
    <row r="172" spans="1:48" ht="31.5" x14ac:dyDescent="0.2">
      <c r="A172" s="31" t="s">
        <v>44</v>
      </c>
      <c r="B172" s="167" t="s">
        <v>129</v>
      </c>
      <c r="C172" s="171" t="s">
        <v>152</v>
      </c>
      <c r="D172" s="37">
        <v>1</v>
      </c>
      <c r="E172" s="99">
        <v>3</v>
      </c>
      <c r="F172" s="89">
        <v>8</v>
      </c>
      <c r="G172" s="31">
        <f t="shared" si="44"/>
        <v>105</v>
      </c>
      <c r="H172" s="5">
        <f t="shared" si="45"/>
        <v>60</v>
      </c>
      <c r="I172" s="5">
        <f t="shared" si="45"/>
        <v>0</v>
      </c>
      <c r="J172" s="5">
        <f t="shared" si="45"/>
        <v>15</v>
      </c>
      <c r="K172" s="35">
        <f t="shared" si="45"/>
        <v>30</v>
      </c>
      <c r="L172" s="101"/>
      <c r="M172" s="92"/>
      <c r="N172" s="92"/>
      <c r="O172" s="89"/>
      <c r="P172" s="93"/>
      <c r="Q172" s="92"/>
      <c r="R172" s="92"/>
      <c r="S172" s="89"/>
      <c r="T172" s="93"/>
      <c r="U172" s="92"/>
      <c r="V172" s="92"/>
      <c r="W172" s="89"/>
      <c r="X172" s="93">
        <v>30</v>
      </c>
      <c r="Y172" s="92"/>
      <c r="Z172" s="92">
        <v>15</v>
      </c>
      <c r="AA172" s="89"/>
      <c r="AB172" s="152">
        <v>30</v>
      </c>
      <c r="AC172" s="92"/>
      <c r="AD172" s="92"/>
      <c r="AE172" s="89">
        <v>30</v>
      </c>
      <c r="AF172" s="93"/>
      <c r="AG172" s="92"/>
      <c r="AH172" s="92"/>
      <c r="AI172" s="89"/>
      <c r="AJ172" s="93"/>
      <c r="AK172" s="92"/>
      <c r="AL172" s="92"/>
      <c r="AM172" s="89"/>
      <c r="AP172" s="89" t="s">
        <v>185</v>
      </c>
    </row>
    <row r="173" spans="1:48" ht="31.5" x14ac:dyDescent="0.2">
      <c r="A173" s="31" t="s">
        <v>45</v>
      </c>
      <c r="B173" s="167" t="s">
        <v>105</v>
      </c>
      <c r="C173" s="171" t="s">
        <v>159</v>
      </c>
      <c r="D173" s="37"/>
      <c r="E173" s="99">
        <v>2</v>
      </c>
      <c r="F173" s="89">
        <v>3</v>
      </c>
      <c r="G173" s="31">
        <f t="shared" si="44"/>
        <v>30</v>
      </c>
      <c r="H173" s="5">
        <f t="shared" si="45"/>
        <v>15</v>
      </c>
      <c r="I173" s="5">
        <f t="shared" si="45"/>
        <v>0</v>
      </c>
      <c r="J173" s="5">
        <f t="shared" si="45"/>
        <v>15</v>
      </c>
      <c r="K173" s="35">
        <f t="shared" si="45"/>
        <v>0</v>
      </c>
      <c r="L173" s="101"/>
      <c r="M173" s="92"/>
      <c r="N173" s="92"/>
      <c r="O173" s="89"/>
      <c r="P173" s="93"/>
      <c r="Q173" s="92"/>
      <c r="R173" s="92"/>
      <c r="S173" s="89"/>
      <c r="T173" s="93">
        <v>15</v>
      </c>
      <c r="U173" s="92"/>
      <c r="V173" s="92">
        <v>15</v>
      </c>
      <c r="W173" s="89"/>
      <c r="X173" s="93"/>
      <c r="Y173" s="92"/>
      <c r="Z173" s="92"/>
      <c r="AA173" s="89"/>
      <c r="AB173" s="93"/>
      <c r="AC173" s="92"/>
      <c r="AD173" s="92"/>
      <c r="AE173" s="89"/>
      <c r="AF173" s="93"/>
      <c r="AG173" s="92"/>
      <c r="AH173" s="92"/>
      <c r="AI173" s="89"/>
      <c r="AJ173" s="93"/>
      <c r="AK173" s="92"/>
      <c r="AL173" s="92"/>
      <c r="AM173" s="89"/>
      <c r="AP173" s="100"/>
    </row>
    <row r="174" spans="1:48" ht="15.75" x14ac:dyDescent="0.2">
      <c r="A174" s="31" t="s">
        <v>46</v>
      </c>
      <c r="B174" s="167" t="s">
        <v>108</v>
      </c>
      <c r="C174" s="171" t="s">
        <v>160</v>
      </c>
      <c r="D174" s="37">
        <v>1</v>
      </c>
      <c r="E174" s="99">
        <v>1</v>
      </c>
      <c r="F174" s="89">
        <v>3</v>
      </c>
      <c r="G174" s="31">
        <f t="shared" si="44"/>
        <v>30</v>
      </c>
      <c r="H174" s="5">
        <f t="shared" si="45"/>
        <v>15</v>
      </c>
      <c r="I174" s="5">
        <f t="shared" si="45"/>
        <v>15</v>
      </c>
      <c r="J174" s="5">
        <f t="shared" si="45"/>
        <v>0</v>
      </c>
      <c r="K174" s="35">
        <f t="shared" si="45"/>
        <v>0</v>
      </c>
      <c r="L174" s="101"/>
      <c r="M174" s="92"/>
      <c r="N174" s="92"/>
      <c r="O174" s="89"/>
      <c r="P174" s="93"/>
      <c r="Q174" s="92"/>
      <c r="R174" s="92"/>
      <c r="S174" s="89"/>
      <c r="T174" s="93"/>
      <c r="U174" s="92"/>
      <c r="V174" s="92"/>
      <c r="W174" s="89"/>
      <c r="X174" s="93"/>
      <c r="Y174" s="92"/>
      <c r="Z174" s="92"/>
      <c r="AA174" s="89"/>
      <c r="AB174" s="93"/>
      <c r="AC174" s="92"/>
      <c r="AD174" s="92"/>
      <c r="AE174" s="89"/>
      <c r="AF174" s="153">
        <v>15</v>
      </c>
      <c r="AG174" s="92">
        <v>15</v>
      </c>
      <c r="AH174" s="92"/>
      <c r="AI174" s="89"/>
      <c r="AJ174" s="93"/>
      <c r="AK174" s="92"/>
      <c r="AL174" s="92"/>
      <c r="AM174" s="89"/>
      <c r="AP174" s="100"/>
    </row>
    <row r="175" spans="1:48" ht="31.5" x14ac:dyDescent="0.2">
      <c r="A175" s="31" t="s">
        <v>63</v>
      </c>
      <c r="B175" s="167" t="s">
        <v>109</v>
      </c>
      <c r="C175" s="171" t="s">
        <v>154</v>
      </c>
      <c r="D175" s="37"/>
      <c r="E175" s="99">
        <v>2</v>
      </c>
      <c r="F175" s="89">
        <v>4</v>
      </c>
      <c r="G175" s="31">
        <f t="shared" si="44"/>
        <v>30</v>
      </c>
      <c r="H175" s="5">
        <f t="shared" si="45"/>
        <v>15</v>
      </c>
      <c r="I175" s="5">
        <f t="shared" si="45"/>
        <v>0</v>
      </c>
      <c r="J175" s="5">
        <f t="shared" si="45"/>
        <v>0</v>
      </c>
      <c r="K175" s="35">
        <f t="shared" si="45"/>
        <v>15</v>
      </c>
      <c r="L175" s="101"/>
      <c r="M175" s="92"/>
      <c r="N175" s="92"/>
      <c r="O175" s="89"/>
      <c r="P175" s="93"/>
      <c r="Q175" s="92"/>
      <c r="R175" s="92"/>
      <c r="S175" s="89"/>
      <c r="T175" s="93"/>
      <c r="U175" s="92"/>
      <c r="V175" s="92"/>
      <c r="W175" s="89"/>
      <c r="X175" s="93"/>
      <c r="Y175" s="92"/>
      <c r="Z175" s="92"/>
      <c r="AA175" s="89"/>
      <c r="AB175" s="93">
        <v>15</v>
      </c>
      <c r="AC175" s="92"/>
      <c r="AD175" s="92"/>
      <c r="AE175" s="89">
        <v>15</v>
      </c>
      <c r="AF175" s="93"/>
      <c r="AG175" s="92"/>
      <c r="AH175" s="92"/>
      <c r="AI175" s="89"/>
      <c r="AJ175" s="93"/>
      <c r="AK175" s="92"/>
      <c r="AL175" s="92"/>
      <c r="AM175" s="89"/>
    </row>
    <row r="176" spans="1:48" ht="31.5" x14ac:dyDescent="0.2">
      <c r="A176" s="143" t="s">
        <v>64</v>
      </c>
      <c r="B176" s="168" t="s">
        <v>130</v>
      </c>
      <c r="C176" s="172" t="s">
        <v>161</v>
      </c>
      <c r="D176" s="166"/>
      <c r="E176" s="99">
        <v>2</v>
      </c>
      <c r="F176" s="89">
        <v>4</v>
      </c>
      <c r="G176" s="31">
        <f t="shared" si="44"/>
        <v>45</v>
      </c>
      <c r="H176" s="5">
        <f t="shared" si="45"/>
        <v>15</v>
      </c>
      <c r="I176" s="5">
        <f t="shared" si="45"/>
        <v>0</v>
      </c>
      <c r="J176" s="5">
        <f t="shared" si="45"/>
        <v>30</v>
      </c>
      <c r="K176" s="35">
        <f t="shared" si="45"/>
        <v>0</v>
      </c>
      <c r="L176" s="101"/>
      <c r="M176" s="92"/>
      <c r="N176" s="92"/>
      <c r="O176" s="89"/>
      <c r="P176" s="93"/>
      <c r="Q176" s="92"/>
      <c r="R176" s="92"/>
      <c r="S176" s="89"/>
      <c r="T176" s="93"/>
      <c r="U176" s="92"/>
      <c r="V176" s="92"/>
      <c r="W176" s="89"/>
      <c r="X176" s="93"/>
      <c r="Y176" s="92"/>
      <c r="Z176" s="92"/>
      <c r="AA176" s="89"/>
      <c r="AB176" s="93"/>
      <c r="AC176" s="92"/>
      <c r="AD176" s="92"/>
      <c r="AE176" s="89"/>
      <c r="AF176" s="93">
        <v>15</v>
      </c>
      <c r="AG176" s="92"/>
      <c r="AH176" s="92">
        <v>30</v>
      </c>
      <c r="AI176" s="89"/>
      <c r="AJ176" s="93"/>
      <c r="AK176" s="92"/>
      <c r="AL176" s="92"/>
      <c r="AM176" s="89"/>
    </row>
    <row r="177" spans="1:51" ht="31.5" x14ac:dyDescent="0.2">
      <c r="A177" s="143" t="s">
        <v>65</v>
      </c>
      <c r="B177" s="168" t="s">
        <v>138</v>
      </c>
      <c r="C177" s="172" t="s">
        <v>163</v>
      </c>
      <c r="D177" s="166"/>
      <c r="E177" s="99">
        <v>1</v>
      </c>
      <c r="F177" s="89">
        <v>4</v>
      </c>
      <c r="G177" s="31">
        <f t="shared" si="44"/>
        <v>30</v>
      </c>
      <c r="H177" s="5">
        <f t="shared" si="45"/>
        <v>30</v>
      </c>
      <c r="I177" s="5">
        <f t="shared" si="45"/>
        <v>0</v>
      </c>
      <c r="J177" s="5">
        <f t="shared" si="45"/>
        <v>0</v>
      </c>
      <c r="K177" s="35">
        <f t="shared" si="45"/>
        <v>0</v>
      </c>
      <c r="L177" s="101"/>
      <c r="M177" s="92"/>
      <c r="N177" s="92"/>
      <c r="O177" s="89"/>
      <c r="P177" s="93"/>
      <c r="Q177" s="92"/>
      <c r="R177" s="92"/>
      <c r="S177" s="89"/>
      <c r="T177" s="93"/>
      <c r="U177" s="92"/>
      <c r="V177" s="92"/>
      <c r="W177" s="89"/>
      <c r="X177" s="93"/>
      <c r="Y177" s="92"/>
      <c r="Z177" s="92"/>
      <c r="AA177" s="89"/>
      <c r="AB177" s="93"/>
      <c r="AC177" s="92"/>
      <c r="AD177" s="92"/>
      <c r="AE177" s="89"/>
      <c r="AF177" s="93"/>
      <c r="AG177" s="92"/>
      <c r="AH177" s="92"/>
      <c r="AI177" s="89"/>
      <c r="AJ177" s="93">
        <v>30</v>
      </c>
      <c r="AK177" s="92"/>
      <c r="AL177" s="92"/>
      <c r="AM177" s="89"/>
    </row>
    <row r="178" spans="1:51" ht="31.5" x14ac:dyDescent="0.2">
      <c r="A178" s="143" t="s">
        <v>66</v>
      </c>
      <c r="B178" s="168" t="s">
        <v>302</v>
      </c>
      <c r="C178" s="172" t="s">
        <v>156</v>
      </c>
      <c r="D178" s="166"/>
      <c r="E178" s="99">
        <v>1</v>
      </c>
      <c r="F178" s="89">
        <v>2</v>
      </c>
      <c r="G178" s="31">
        <f t="shared" si="44"/>
        <v>15</v>
      </c>
      <c r="H178" s="5">
        <f t="shared" si="45"/>
        <v>15</v>
      </c>
      <c r="I178" s="5">
        <f t="shared" si="45"/>
        <v>0</v>
      </c>
      <c r="J178" s="5">
        <f t="shared" si="45"/>
        <v>0</v>
      </c>
      <c r="K178" s="35">
        <f t="shared" si="45"/>
        <v>0</v>
      </c>
      <c r="L178" s="101"/>
      <c r="M178" s="92"/>
      <c r="N178" s="92"/>
      <c r="O178" s="89"/>
      <c r="P178" s="93"/>
      <c r="Q178" s="92"/>
      <c r="R178" s="92"/>
      <c r="S178" s="89"/>
      <c r="T178" s="93"/>
      <c r="U178" s="92"/>
      <c r="V178" s="92"/>
      <c r="W178" s="89"/>
      <c r="X178" s="93"/>
      <c r="Y178" s="92"/>
      <c r="Z178" s="92"/>
      <c r="AA178" s="89"/>
      <c r="AB178" s="93"/>
      <c r="AC178" s="92"/>
      <c r="AD178" s="92"/>
      <c r="AE178" s="89"/>
      <c r="AF178" s="93"/>
      <c r="AG178" s="92"/>
      <c r="AH178" s="92"/>
      <c r="AI178" s="89"/>
      <c r="AJ178" s="93">
        <v>15</v>
      </c>
      <c r="AK178" s="92"/>
      <c r="AL178" s="92"/>
      <c r="AM178" s="89"/>
    </row>
    <row r="179" spans="1:51" ht="31.5" x14ac:dyDescent="0.2">
      <c r="A179" s="143" t="s">
        <v>67</v>
      </c>
      <c r="B179" s="169" t="s">
        <v>137</v>
      </c>
      <c r="C179" s="171" t="s">
        <v>155</v>
      </c>
      <c r="D179" s="166"/>
      <c r="E179" s="95">
        <v>2</v>
      </c>
      <c r="F179" s="38">
        <v>3</v>
      </c>
      <c r="G179" s="31">
        <f t="shared" si="44"/>
        <v>30</v>
      </c>
      <c r="H179" s="5">
        <f t="shared" si="45"/>
        <v>15</v>
      </c>
      <c r="I179" s="5">
        <f t="shared" si="45"/>
        <v>0</v>
      </c>
      <c r="J179" s="5">
        <f t="shared" si="45"/>
        <v>0</v>
      </c>
      <c r="K179" s="35">
        <f t="shared" si="45"/>
        <v>15</v>
      </c>
      <c r="L179" s="101"/>
      <c r="M179" s="92"/>
      <c r="N179" s="92"/>
      <c r="O179" s="89"/>
      <c r="P179" s="93"/>
      <c r="Q179" s="92"/>
      <c r="R179" s="92"/>
      <c r="S179" s="89"/>
      <c r="T179" s="93"/>
      <c r="U179" s="92"/>
      <c r="V179" s="92"/>
      <c r="W179" s="89"/>
      <c r="X179" s="93"/>
      <c r="Y179" s="92"/>
      <c r="Z179" s="92"/>
      <c r="AA179" s="89"/>
      <c r="AB179" s="93"/>
      <c r="AC179" s="92"/>
      <c r="AD179" s="92"/>
      <c r="AE179" s="89"/>
      <c r="AF179" s="93">
        <v>15</v>
      </c>
      <c r="AG179" s="92"/>
      <c r="AH179" s="92"/>
      <c r="AI179" s="89">
        <v>15</v>
      </c>
      <c r="AJ179" s="93"/>
      <c r="AK179" s="92"/>
      <c r="AL179" s="92"/>
      <c r="AM179" s="89"/>
    </row>
    <row r="180" spans="1:51" ht="15.75" x14ac:dyDescent="0.2">
      <c r="A180" s="143"/>
      <c r="B180" s="435"/>
      <c r="C180" s="436"/>
      <c r="D180" s="144"/>
      <c r="E180" s="46"/>
      <c r="F180" s="35"/>
      <c r="G180" s="31"/>
      <c r="H180" s="5"/>
      <c r="I180" s="5"/>
      <c r="J180" s="5"/>
      <c r="K180" s="35"/>
      <c r="L180" s="31"/>
      <c r="M180" s="5"/>
      <c r="N180" s="5"/>
      <c r="O180" s="35"/>
      <c r="P180" s="37"/>
      <c r="Q180" s="5"/>
      <c r="R180" s="5"/>
      <c r="S180" s="35"/>
      <c r="T180" s="37"/>
      <c r="U180" s="5"/>
      <c r="V180" s="5"/>
      <c r="W180" s="35"/>
      <c r="X180" s="37"/>
      <c r="Y180" s="5"/>
      <c r="Z180" s="5"/>
      <c r="AA180" s="35"/>
      <c r="AB180" s="37"/>
      <c r="AC180" s="5"/>
      <c r="AD180" s="5"/>
      <c r="AE180" s="35"/>
      <c r="AF180" s="37"/>
      <c r="AG180" s="5"/>
      <c r="AH180" s="5"/>
      <c r="AI180" s="35"/>
      <c r="AJ180" s="37"/>
      <c r="AK180" s="5"/>
      <c r="AL180" s="5"/>
      <c r="AM180" s="35"/>
    </row>
    <row r="181" spans="1:51" ht="16.5" thickBot="1" x14ac:dyDescent="0.25">
      <c r="A181" s="143"/>
      <c r="B181" s="437"/>
      <c r="C181" s="438"/>
      <c r="D181" s="144"/>
      <c r="E181" s="151"/>
      <c r="F181" s="38"/>
      <c r="G181" s="31"/>
      <c r="H181" s="5"/>
      <c r="I181" s="5"/>
      <c r="J181" s="5"/>
      <c r="K181" s="35"/>
      <c r="L181" s="31"/>
      <c r="M181" s="5"/>
      <c r="N181" s="5"/>
      <c r="O181" s="35"/>
      <c r="P181" s="37"/>
      <c r="Q181" s="5"/>
      <c r="R181" s="5"/>
      <c r="S181" s="35"/>
      <c r="T181" s="37"/>
      <c r="U181" s="5"/>
      <c r="V181" s="5"/>
      <c r="W181" s="35"/>
      <c r="X181" s="37"/>
      <c r="Y181" s="5"/>
      <c r="Z181" s="5"/>
      <c r="AA181" s="35"/>
      <c r="AB181" s="37"/>
      <c r="AC181" s="5"/>
      <c r="AD181" s="5"/>
      <c r="AE181" s="35"/>
      <c r="AF181" s="37"/>
      <c r="AG181" s="5"/>
      <c r="AH181" s="5"/>
      <c r="AI181" s="35"/>
      <c r="AJ181" s="37"/>
      <c r="AK181" s="5"/>
      <c r="AL181" s="5"/>
      <c r="AM181" s="35"/>
    </row>
    <row r="182" spans="1:51" ht="13.5" thickTop="1" x14ac:dyDescent="0.2">
      <c r="A182" s="60"/>
      <c r="B182" s="439" t="s">
        <v>21</v>
      </c>
      <c r="C182" s="440"/>
      <c r="D182" s="443">
        <f>SUM(D165:D181)</f>
        <v>5</v>
      </c>
      <c r="E182" s="431">
        <f>SUM(E165:E181)</f>
        <v>30</v>
      </c>
      <c r="F182" s="433">
        <f>SUM(F165:F181)</f>
        <v>63</v>
      </c>
      <c r="G182" s="429">
        <f t="shared" ref="G182:AM182" si="46">SUM(G165:G181)</f>
        <v>675</v>
      </c>
      <c r="H182" s="431">
        <f t="shared" si="46"/>
        <v>390</v>
      </c>
      <c r="I182" s="431">
        <f t="shared" si="46"/>
        <v>60</v>
      </c>
      <c r="J182" s="431">
        <f t="shared" si="46"/>
        <v>105</v>
      </c>
      <c r="K182" s="433">
        <f t="shared" si="46"/>
        <v>120</v>
      </c>
      <c r="L182" s="61">
        <f t="shared" si="46"/>
        <v>30</v>
      </c>
      <c r="M182" s="62">
        <f t="shared" si="46"/>
        <v>0</v>
      </c>
      <c r="N182" s="62">
        <f t="shared" si="46"/>
        <v>30</v>
      </c>
      <c r="O182" s="63">
        <f t="shared" si="46"/>
        <v>0</v>
      </c>
      <c r="P182" s="61">
        <f t="shared" si="46"/>
        <v>0</v>
      </c>
      <c r="Q182" s="62">
        <f t="shared" si="46"/>
        <v>0</v>
      </c>
      <c r="R182" s="62">
        <f t="shared" si="46"/>
        <v>0</v>
      </c>
      <c r="S182" s="64">
        <f t="shared" si="46"/>
        <v>0</v>
      </c>
      <c r="T182" s="65">
        <f t="shared" si="46"/>
        <v>45</v>
      </c>
      <c r="U182" s="62">
        <f t="shared" si="46"/>
        <v>0</v>
      </c>
      <c r="V182" s="62">
        <f t="shared" si="46"/>
        <v>15</v>
      </c>
      <c r="W182" s="63">
        <f t="shared" si="46"/>
        <v>0</v>
      </c>
      <c r="X182" s="61">
        <f t="shared" si="46"/>
        <v>75</v>
      </c>
      <c r="Y182" s="62">
        <f t="shared" si="46"/>
        <v>45</v>
      </c>
      <c r="Z182" s="62">
        <f t="shared" si="46"/>
        <v>15</v>
      </c>
      <c r="AA182" s="64">
        <f t="shared" si="46"/>
        <v>0</v>
      </c>
      <c r="AB182" s="65">
        <f t="shared" si="46"/>
        <v>150</v>
      </c>
      <c r="AC182" s="62">
        <f t="shared" si="46"/>
        <v>0</v>
      </c>
      <c r="AD182" s="62">
        <f t="shared" si="46"/>
        <v>15</v>
      </c>
      <c r="AE182" s="63">
        <f t="shared" si="46"/>
        <v>105</v>
      </c>
      <c r="AF182" s="61">
        <f t="shared" si="46"/>
        <v>45</v>
      </c>
      <c r="AG182" s="62">
        <f t="shared" si="46"/>
        <v>15</v>
      </c>
      <c r="AH182" s="62">
        <f t="shared" si="46"/>
        <v>30</v>
      </c>
      <c r="AI182" s="64">
        <f t="shared" si="46"/>
        <v>15</v>
      </c>
      <c r="AJ182" s="65">
        <f t="shared" si="46"/>
        <v>45</v>
      </c>
      <c r="AK182" s="62">
        <f t="shared" si="46"/>
        <v>0</v>
      </c>
      <c r="AL182" s="62">
        <f t="shared" si="46"/>
        <v>0</v>
      </c>
      <c r="AM182" s="64">
        <f t="shared" si="46"/>
        <v>0</v>
      </c>
    </row>
    <row r="183" spans="1:51" ht="13.5" thickBot="1" x14ac:dyDescent="0.25">
      <c r="A183" s="66"/>
      <c r="B183" s="441"/>
      <c r="C183" s="442"/>
      <c r="D183" s="444"/>
      <c r="E183" s="445"/>
      <c r="F183" s="446"/>
      <c r="G183" s="430"/>
      <c r="H183" s="432"/>
      <c r="I183" s="432"/>
      <c r="J183" s="432"/>
      <c r="K183" s="434"/>
      <c r="L183" s="428">
        <f>SUM(L182:O182)</f>
        <v>60</v>
      </c>
      <c r="M183" s="356"/>
      <c r="N183" s="356"/>
      <c r="O183" s="357"/>
      <c r="P183" s="428">
        <f t="shared" ref="P183" si="47">SUM(P182:S182)</f>
        <v>0</v>
      </c>
      <c r="Q183" s="356"/>
      <c r="R183" s="356"/>
      <c r="S183" s="357"/>
      <c r="T183" s="428">
        <f t="shared" ref="T183" si="48">SUM(T182:W182)</f>
        <v>60</v>
      </c>
      <c r="U183" s="356"/>
      <c r="V183" s="356"/>
      <c r="W183" s="357"/>
      <c r="X183" s="428">
        <f t="shared" ref="X183" si="49">SUM(X182:AA182)</f>
        <v>135</v>
      </c>
      <c r="Y183" s="356"/>
      <c r="Z183" s="356"/>
      <c r="AA183" s="357"/>
      <c r="AB183" s="428">
        <f t="shared" ref="AB183" si="50">SUM(AB182:AE182)</f>
        <v>270</v>
      </c>
      <c r="AC183" s="356"/>
      <c r="AD183" s="356"/>
      <c r="AE183" s="357"/>
      <c r="AF183" s="428">
        <f t="shared" ref="AF183" si="51">SUM(AF182:AI182)</f>
        <v>105</v>
      </c>
      <c r="AG183" s="356"/>
      <c r="AH183" s="356"/>
      <c r="AI183" s="357"/>
      <c r="AJ183" s="428">
        <f t="shared" ref="AJ183" si="52">SUM(AJ182:AM182)</f>
        <v>45</v>
      </c>
      <c r="AK183" s="356"/>
      <c r="AL183" s="356"/>
      <c r="AM183" s="357"/>
    </row>
    <row r="184" spans="1:51" ht="12.75" x14ac:dyDescent="0.2">
      <c r="A184" s="405" t="s">
        <v>165</v>
      </c>
      <c r="B184" s="406"/>
      <c r="C184" s="407"/>
      <c r="D184" s="412" t="s">
        <v>8</v>
      </c>
      <c r="E184" s="415" t="s">
        <v>9</v>
      </c>
      <c r="F184" s="417" t="s">
        <v>59</v>
      </c>
      <c r="G184" s="419" t="s">
        <v>6</v>
      </c>
      <c r="H184" s="392" t="s">
        <v>10</v>
      </c>
      <c r="I184" s="392" t="s">
        <v>11</v>
      </c>
      <c r="J184" s="392" t="s">
        <v>12</v>
      </c>
      <c r="K184" s="381" t="s">
        <v>54</v>
      </c>
      <c r="L184" s="391" t="s">
        <v>117</v>
      </c>
      <c r="M184" s="392"/>
      <c r="N184" s="392"/>
      <c r="O184" s="393"/>
      <c r="P184" s="391" t="s">
        <v>118</v>
      </c>
      <c r="Q184" s="392"/>
      <c r="R184" s="392"/>
      <c r="S184" s="393"/>
      <c r="T184" s="391" t="s">
        <v>119</v>
      </c>
      <c r="U184" s="392"/>
      <c r="V184" s="392"/>
      <c r="W184" s="393"/>
      <c r="X184" s="391" t="s">
        <v>120</v>
      </c>
      <c r="Y184" s="392"/>
      <c r="Z184" s="392"/>
      <c r="AA184" s="393"/>
      <c r="AB184" s="391" t="s">
        <v>121</v>
      </c>
      <c r="AC184" s="392"/>
      <c r="AD184" s="392"/>
      <c r="AE184" s="393"/>
      <c r="AF184" s="394" t="s">
        <v>122</v>
      </c>
      <c r="AG184" s="382"/>
      <c r="AH184" s="382"/>
      <c r="AI184" s="383"/>
      <c r="AJ184" s="391" t="s">
        <v>123</v>
      </c>
      <c r="AK184" s="392"/>
      <c r="AL184" s="392"/>
      <c r="AM184" s="393"/>
    </row>
    <row r="185" spans="1:51" ht="12.75" x14ac:dyDescent="0.2">
      <c r="A185" s="408"/>
      <c r="B185" s="409"/>
      <c r="C185" s="410"/>
      <c r="D185" s="413"/>
      <c r="E185" s="416"/>
      <c r="F185" s="418"/>
      <c r="G185" s="420"/>
      <c r="H185" s="402"/>
      <c r="I185" s="402"/>
      <c r="J185" s="402"/>
      <c r="K185" s="404"/>
      <c r="L185" s="399" t="s">
        <v>10</v>
      </c>
      <c r="M185" s="401" t="s">
        <v>11</v>
      </c>
      <c r="N185" s="395" t="s">
        <v>13</v>
      </c>
      <c r="O185" s="397" t="s">
        <v>57</v>
      </c>
      <c r="P185" s="399" t="s">
        <v>10</v>
      </c>
      <c r="Q185" s="401" t="s">
        <v>11</v>
      </c>
      <c r="R185" s="395" t="s">
        <v>13</v>
      </c>
      <c r="S185" s="397" t="s">
        <v>57</v>
      </c>
      <c r="T185" s="399" t="s">
        <v>10</v>
      </c>
      <c r="U185" s="401" t="s">
        <v>11</v>
      </c>
      <c r="V185" s="395" t="s">
        <v>13</v>
      </c>
      <c r="W185" s="397" t="s">
        <v>57</v>
      </c>
      <c r="X185" s="399" t="s">
        <v>10</v>
      </c>
      <c r="Y185" s="401" t="s">
        <v>11</v>
      </c>
      <c r="Z185" s="395" t="s">
        <v>13</v>
      </c>
      <c r="AA185" s="397" t="s">
        <v>57</v>
      </c>
      <c r="AB185" s="399" t="s">
        <v>10</v>
      </c>
      <c r="AC185" s="401" t="s">
        <v>11</v>
      </c>
      <c r="AD185" s="395" t="s">
        <v>13</v>
      </c>
      <c r="AE185" s="397" t="s">
        <v>57</v>
      </c>
      <c r="AF185" s="399" t="s">
        <v>10</v>
      </c>
      <c r="AG185" s="401" t="s">
        <v>11</v>
      </c>
      <c r="AH185" s="395" t="s">
        <v>13</v>
      </c>
      <c r="AI185" s="397" t="s">
        <v>57</v>
      </c>
      <c r="AJ185" s="399" t="s">
        <v>10</v>
      </c>
      <c r="AK185" s="401" t="s">
        <v>11</v>
      </c>
      <c r="AL185" s="395" t="s">
        <v>13</v>
      </c>
      <c r="AM185" s="397" t="s">
        <v>57</v>
      </c>
    </row>
    <row r="186" spans="1:51" ht="13.5" thickBot="1" x14ac:dyDescent="0.25">
      <c r="A186" s="408"/>
      <c r="B186" s="409"/>
      <c r="C186" s="410"/>
      <c r="D186" s="414"/>
      <c r="E186" s="396"/>
      <c r="F186" s="398"/>
      <c r="G186" s="421"/>
      <c r="H186" s="403"/>
      <c r="I186" s="403"/>
      <c r="J186" s="403"/>
      <c r="K186" s="364"/>
      <c r="L186" s="400"/>
      <c r="M186" s="385"/>
      <c r="N186" s="396"/>
      <c r="O186" s="398"/>
      <c r="P186" s="400"/>
      <c r="Q186" s="385"/>
      <c r="R186" s="396"/>
      <c r="S186" s="398"/>
      <c r="T186" s="400"/>
      <c r="U186" s="385"/>
      <c r="V186" s="396"/>
      <c r="W186" s="398"/>
      <c r="X186" s="400"/>
      <c r="Y186" s="385"/>
      <c r="Z186" s="396"/>
      <c r="AA186" s="398"/>
      <c r="AB186" s="400"/>
      <c r="AC186" s="385"/>
      <c r="AD186" s="396"/>
      <c r="AE186" s="398"/>
      <c r="AF186" s="400"/>
      <c r="AG186" s="385"/>
      <c r="AH186" s="396"/>
      <c r="AI186" s="398"/>
      <c r="AJ186" s="400"/>
      <c r="AK186" s="385"/>
      <c r="AL186" s="396"/>
      <c r="AM186" s="398"/>
    </row>
    <row r="187" spans="1:51" ht="12.75" x14ac:dyDescent="0.2">
      <c r="A187" s="408"/>
      <c r="B187" s="409"/>
      <c r="C187" s="410"/>
      <c r="D187" s="422">
        <f t="shared" ref="D187:K187" si="53">SUM(D182+D128+D70+D26)</f>
        <v>19</v>
      </c>
      <c r="E187" s="384">
        <f>SUM(E182+E133)</f>
        <v>88</v>
      </c>
      <c r="F187" s="425">
        <f t="shared" si="53"/>
        <v>210</v>
      </c>
      <c r="G187" s="427">
        <f t="shared" si="53"/>
        <v>2265</v>
      </c>
      <c r="H187" s="384">
        <f t="shared" si="53"/>
        <v>1005</v>
      </c>
      <c r="I187" s="384">
        <f t="shared" si="53"/>
        <v>345</v>
      </c>
      <c r="J187" s="384">
        <f t="shared" si="53"/>
        <v>750</v>
      </c>
      <c r="K187" s="386">
        <f t="shared" si="53"/>
        <v>165</v>
      </c>
      <c r="L187" s="67">
        <f t="shared" ref="L187:AM187" si="54">SUM(L128+L182+L70+L26)</f>
        <v>165</v>
      </c>
      <c r="M187" s="68">
        <f t="shared" si="54"/>
        <v>75</v>
      </c>
      <c r="N187" s="68">
        <f t="shared" si="54"/>
        <v>135</v>
      </c>
      <c r="O187" s="69">
        <f t="shared" si="54"/>
        <v>0</v>
      </c>
      <c r="P187" s="67">
        <f t="shared" si="54"/>
        <v>150</v>
      </c>
      <c r="Q187" s="68">
        <f t="shared" si="54"/>
        <v>90</v>
      </c>
      <c r="R187" s="68">
        <f t="shared" si="54"/>
        <v>135</v>
      </c>
      <c r="S187" s="70">
        <f t="shared" si="54"/>
        <v>0</v>
      </c>
      <c r="T187" s="71">
        <f t="shared" si="54"/>
        <v>165</v>
      </c>
      <c r="U187" s="68">
        <f t="shared" si="54"/>
        <v>45</v>
      </c>
      <c r="V187" s="68">
        <f t="shared" si="54"/>
        <v>165</v>
      </c>
      <c r="W187" s="69">
        <f t="shared" si="54"/>
        <v>0</v>
      </c>
      <c r="X187" s="67">
        <f t="shared" si="54"/>
        <v>120</v>
      </c>
      <c r="Y187" s="68">
        <f t="shared" si="54"/>
        <v>45</v>
      </c>
      <c r="Z187" s="68">
        <f t="shared" si="54"/>
        <v>165</v>
      </c>
      <c r="AA187" s="70">
        <f t="shared" si="54"/>
        <v>15</v>
      </c>
      <c r="AB187" s="71">
        <f t="shared" si="54"/>
        <v>210</v>
      </c>
      <c r="AC187" s="68">
        <f t="shared" si="54"/>
        <v>30</v>
      </c>
      <c r="AD187" s="68">
        <f t="shared" si="54"/>
        <v>15</v>
      </c>
      <c r="AE187" s="69">
        <f t="shared" si="54"/>
        <v>105</v>
      </c>
      <c r="AF187" s="67">
        <f t="shared" si="54"/>
        <v>90</v>
      </c>
      <c r="AG187" s="68">
        <f t="shared" si="54"/>
        <v>45</v>
      </c>
      <c r="AH187" s="68">
        <f t="shared" si="54"/>
        <v>135</v>
      </c>
      <c r="AI187" s="70">
        <f t="shared" si="54"/>
        <v>30</v>
      </c>
      <c r="AJ187" s="67">
        <f t="shared" si="54"/>
        <v>105</v>
      </c>
      <c r="AK187" s="68">
        <f t="shared" si="54"/>
        <v>15</v>
      </c>
      <c r="AL187" s="68">
        <f t="shared" si="54"/>
        <v>0</v>
      </c>
      <c r="AM187" s="70">
        <f t="shared" si="54"/>
        <v>15</v>
      </c>
      <c r="AP187" s="216" t="s">
        <v>60</v>
      </c>
    </row>
    <row r="188" spans="1:51" ht="13.5" thickBot="1" x14ac:dyDescent="0.25">
      <c r="A188" s="408"/>
      <c r="B188" s="409"/>
      <c r="C188" s="410"/>
      <c r="D188" s="423"/>
      <c r="E188" s="424"/>
      <c r="F188" s="426"/>
      <c r="G188" s="421"/>
      <c r="H188" s="385"/>
      <c r="I188" s="385"/>
      <c r="J188" s="385"/>
      <c r="K188" s="387"/>
      <c r="L188" s="369">
        <f>SUM(L187:O187)</f>
        <v>375</v>
      </c>
      <c r="M188" s="369"/>
      <c r="N188" s="369"/>
      <c r="O188" s="370"/>
      <c r="P188" s="369">
        <f>SUM(P187:S187)</f>
        <v>375</v>
      </c>
      <c r="Q188" s="369"/>
      <c r="R188" s="369"/>
      <c r="S188" s="370"/>
      <c r="T188" s="369">
        <f>SUM(T187:W187)</f>
        <v>375</v>
      </c>
      <c r="U188" s="369"/>
      <c r="V188" s="369"/>
      <c r="W188" s="370"/>
      <c r="X188" s="369">
        <f>SUM(X187:AA187)</f>
        <v>345</v>
      </c>
      <c r="Y188" s="369"/>
      <c r="Z188" s="369"/>
      <c r="AA188" s="370"/>
      <c r="AB188" s="369">
        <f>SUM(AB187:AE187)</f>
        <v>360</v>
      </c>
      <c r="AC188" s="369"/>
      <c r="AD188" s="369"/>
      <c r="AE188" s="370"/>
      <c r="AF188" s="369">
        <f>SUM(AF187:AI187)</f>
        <v>300</v>
      </c>
      <c r="AG188" s="369"/>
      <c r="AH188" s="369"/>
      <c r="AI188" s="370"/>
      <c r="AJ188" s="371">
        <f>SUM(AJ187:AM187)</f>
        <v>135</v>
      </c>
      <c r="AK188" s="369"/>
      <c r="AL188" s="369"/>
      <c r="AM188" s="370"/>
      <c r="AP188" s="216">
        <f>SUM(L188:AM188)</f>
        <v>2265</v>
      </c>
    </row>
    <row r="189" spans="1:51" ht="12.75" x14ac:dyDescent="0.2">
      <c r="A189" s="408"/>
      <c r="B189" s="409"/>
      <c r="C189" s="410"/>
      <c r="D189" s="372" t="s">
        <v>23</v>
      </c>
      <c r="E189" s="373"/>
      <c r="F189" s="374"/>
      <c r="G189" s="381" t="s">
        <v>24</v>
      </c>
      <c r="H189" s="382"/>
      <c r="I189" s="382"/>
      <c r="J189" s="382"/>
      <c r="K189" s="383"/>
      <c r="L189" s="366">
        <f>L135+0</f>
        <v>3</v>
      </c>
      <c r="M189" s="367"/>
      <c r="N189" s="367"/>
      <c r="O189" s="368"/>
      <c r="P189" s="366">
        <f t="shared" ref="P189" si="55">P135+0</f>
        <v>2</v>
      </c>
      <c r="Q189" s="367"/>
      <c r="R189" s="367"/>
      <c r="S189" s="368"/>
      <c r="T189" s="366">
        <f t="shared" ref="T189" si="56">T135+0</f>
        <v>3</v>
      </c>
      <c r="U189" s="367"/>
      <c r="V189" s="367"/>
      <c r="W189" s="368"/>
      <c r="X189" s="366">
        <f t="shared" ref="X189" si="57">X135+0</f>
        <v>3</v>
      </c>
      <c r="Y189" s="367"/>
      <c r="Z189" s="367"/>
      <c r="AA189" s="368"/>
      <c r="AB189" s="366">
        <f>AB135+4</f>
        <v>4</v>
      </c>
      <c r="AC189" s="367"/>
      <c r="AD189" s="367"/>
      <c r="AE189" s="368"/>
      <c r="AF189" s="366">
        <f>AF135+1</f>
        <v>3</v>
      </c>
      <c r="AG189" s="367"/>
      <c r="AH189" s="367"/>
      <c r="AI189" s="368"/>
      <c r="AJ189" s="366">
        <f t="shared" ref="AJ189" si="58">AJ135+0</f>
        <v>1</v>
      </c>
      <c r="AK189" s="367"/>
      <c r="AL189" s="367"/>
      <c r="AM189" s="368"/>
      <c r="AP189" s="216">
        <f>SUM(L189:AM189)</f>
        <v>19</v>
      </c>
    </row>
    <row r="190" spans="1:51" ht="12.75" x14ac:dyDescent="0.2">
      <c r="A190" s="408"/>
      <c r="B190" s="409"/>
      <c r="C190" s="410"/>
      <c r="D190" s="375"/>
      <c r="E190" s="376"/>
      <c r="F190" s="377"/>
      <c r="G190" s="388" t="s">
        <v>25</v>
      </c>
      <c r="H190" s="389"/>
      <c r="I190" s="389"/>
      <c r="J190" s="389"/>
      <c r="K190" s="390"/>
      <c r="L190" s="361">
        <f>L136+4</f>
        <v>15</v>
      </c>
      <c r="M190" s="362"/>
      <c r="N190" s="362"/>
      <c r="O190" s="363"/>
      <c r="P190" s="361">
        <f>P136+0</f>
        <v>11</v>
      </c>
      <c r="Q190" s="362"/>
      <c r="R190" s="362"/>
      <c r="S190" s="363"/>
      <c r="T190" s="361">
        <f>T136+3</f>
        <v>15</v>
      </c>
      <c r="U190" s="362"/>
      <c r="V190" s="362"/>
      <c r="W190" s="363"/>
      <c r="X190" s="361">
        <f>X136+8</f>
        <v>15</v>
      </c>
      <c r="Y190" s="362"/>
      <c r="Z190" s="362"/>
      <c r="AA190" s="363"/>
      <c r="AB190" s="361">
        <f>AB136+8</f>
        <v>13</v>
      </c>
      <c r="AC190" s="362"/>
      <c r="AD190" s="362"/>
      <c r="AE190" s="363"/>
      <c r="AF190" s="361">
        <f>AF136+5</f>
        <v>13</v>
      </c>
      <c r="AG190" s="362"/>
      <c r="AH190" s="362"/>
      <c r="AI190" s="363"/>
      <c r="AJ190" s="361">
        <f>AJ136+2</f>
        <v>6</v>
      </c>
      <c r="AK190" s="362"/>
      <c r="AL190" s="362"/>
      <c r="AM190" s="363"/>
      <c r="AP190" s="216">
        <f>SUM(L190:AM190)</f>
        <v>88</v>
      </c>
    </row>
    <row r="191" spans="1:51" ht="24" thickBot="1" x14ac:dyDescent="0.25">
      <c r="A191" s="371"/>
      <c r="B191" s="369"/>
      <c r="C191" s="411"/>
      <c r="D191" s="378"/>
      <c r="E191" s="379"/>
      <c r="F191" s="380"/>
      <c r="G191" s="364" t="s">
        <v>59</v>
      </c>
      <c r="H191" s="356"/>
      <c r="I191" s="356"/>
      <c r="J191" s="356"/>
      <c r="K191" s="357"/>
      <c r="L191" s="365">
        <f>L137+3+3</f>
        <v>30</v>
      </c>
      <c r="M191" s="365"/>
      <c r="N191" s="365"/>
      <c r="O191" s="365"/>
      <c r="P191" s="365">
        <f>P137+0</f>
        <v>30</v>
      </c>
      <c r="Q191" s="365"/>
      <c r="R191" s="365"/>
      <c r="S191" s="365"/>
      <c r="T191" s="365">
        <f>T137+3+3</f>
        <v>30</v>
      </c>
      <c r="U191" s="365"/>
      <c r="V191" s="365"/>
      <c r="W191" s="365"/>
      <c r="X191" s="365">
        <f>X137+2+3+3+4</f>
        <v>30</v>
      </c>
      <c r="Y191" s="365"/>
      <c r="Z191" s="365"/>
      <c r="AA191" s="365"/>
      <c r="AB191" s="365">
        <f>AB137+4+3+4+4+4+4</f>
        <v>30</v>
      </c>
      <c r="AC191" s="365"/>
      <c r="AD191" s="365"/>
      <c r="AE191" s="365"/>
      <c r="AF191" s="365">
        <f>AF137+3+4+3</f>
        <v>30</v>
      </c>
      <c r="AG191" s="365"/>
      <c r="AH191" s="365"/>
      <c r="AI191" s="365"/>
      <c r="AJ191" s="365">
        <f>AJ137+4+2+15</f>
        <v>30</v>
      </c>
      <c r="AK191" s="365"/>
      <c r="AL191" s="365"/>
      <c r="AM191" s="365"/>
      <c r="AP191" s="216">
        <f>SUM(L191:AM191)</f>
        <v>210</v>
      </c>
      <c r="AR191" s="128"/>
      <c r="AX191" s="1"/>
      <c r="AY191" s="1"/>
    </row>
    <row r="192" spans="1:51" ht="15" x14ac:dyDescent="0.2">
      <c r="A192" s="108" t="s">
        <v>55</v>
      </c>
      <c r="B192" s="109"/>
      <c r="C192" s="109"/>
      <c r="D192" s="109"/>
      <c r="E192" s="109"/>
      <c r="F192" s="109"/>
      <c r="G192" s="109"/>
      <c r="H192" s="232"/>
      <c r="I192" s="232"/>
      <c r="J192" s="232"/>
      <c r="K192" s="232"/>
      <c r="L192" s="232"/>
      <c r="M192" s="232"/>
      <c r="N192" s="232"/>
      <c r="O192" s="232"/>
      <c r="P192" s="232"/>
      <c r="Q192" s="232"/>
      <c r="R192" s="232"/>
      <c r="S192" s="232"/>
      <c r="T192" s="232"/>
      <c r="U192" s="232"/>
      <c r="V192" s="232"/>
      <c r="W192" s="232"/>
      <c r="X192" s="232"/>
      <c r="Y192" s="232"/>
      <c r="Z192" s="232"/>
      <c r="AA192" s="76"/>
      <c r="AB192" s="289"/>
      <c r="AC192" s="232"/>
      <c r="AD192" s="232"/>
      <c r="AE192" s="232"/>
      <c r="AF192" s="232"/>
      <c r="AG192" s="232"/>
      <c r="AH192" s="232"/>
      <c r="AI192" s="232"/>
      <c r="AJ192" s="232"/>
      <c r="AK192" s="232"/>
      <c r="AL192" s="232"/>
      <c r="AM192" s="76"/>
      <c r="AX192" s="1"/>
      <c r="AY192" s="1"/>
    </row>
    <row r="193" spans="1:39" ht="15.75" x14ac:dyDescent="0.2">
      <c r="A193" s="289" t="s">
        <v>78</v>
      </c>
      <c r="B193" s="290"/>
      <c r="C193" s="290"/>
      <c r="D193" s="290"/>
      <c r="E193" s="290"/>
      <c r="F193" s="290"/>
      <c r="G193" s="290"/>
      <c r="H193" s="11"/>
      <c r="I193" s="11"/>
      <c r="J193" s="11"/>
      <c r="K193" s="11"/>
      <c r="L193" s="11"/>
      <c r="M193" s="11"/>
      <c r="N193" s="11"/>
      <c r="O193" s="11"/>
      <c r="P193" s="11"/>
      <c r="Q193" s="290"/>
      <c r="R193" s="290"/>
      <c r="S193" s="290"/>
      <c r="T193" s="75"/>
      <c r="U193" s="75"/>
      <c r="V193" s="75"/>
      <c r="W193" s="75"/>
      <c r="X193" s="290"/>
      <c r="Y193" s="290"/>
      <c r="Z193" s="232"/>
      <c r="AA193" s="76"/>
      <c r="AB193" s="231"/>
      <c r="AC193" s="232" t="s">
        <v>322</v>
      </c>
      <c r="AD193" s="232"/>
      <c r="AE193" s="232"/>
      <c r="AF193" s="232"/>
      <c r="AG193" s="232"/>
      <c r="AH193" s="232"/>
      <c r="AI193" s="232"/>
      <c r="AJ193" s="232"/>
      <c r="AK193" s="232"/>
      <c r="AL193" s="232"/>
      <c r="AM193" s="76"/>
    </row>
    <row r="194" spans="1:39" ht="15.75" x14ac:dyDescent="0.2">
      <c r="A194" s="77" t="s">
        <v>351</v>
      </c>
      <c r="B194" s="290"/>
      <c r="C194" s="290"/>
      <c r="D194" s="78"/>
      <c r="E194" s="78"/>
      <c r="F194" s="78"/>
      <c r="G194" s="78"/>
      <c r="H194" s="193"/>
      <c r="I194" s="193"/>
      <c r="J194" s="193"/>
      <c r="K194" s="193"/>
      <c r="L194" s="193"/>
      <c r="M194" s="193"/>
      <c r="N194" s="193"/>
      <c r="O194" s="193"/>
      <c r="P194" s="193"/>
      <c r="Q194" s="78"/>
      <c r="R194" s="78"/>
      <c r="S194" s="78"/>
      <c r="T194" s="79"/>
      <c r="U194" s="80"/>
      <c r="V194" s="79"/>
      <c r="W194" s="79"/>
      <c r="X194" s="232"/>
      <c r="Y194" s="232"/>
      <c r="Z194" s="232"/>
      <c r="AA194" s="76"/>
      <c r="AB194" s="231"/>
      <c r="AC194" s="80" t="s">
        <v>26</v>
      </c>
      <c r="AD194" s="78"/>
      <c r="AE194" s="78"/>
      <c r="AF194" s="79"/>
      <c r="AG194" s="81"/>
      <c r="AH194" s="232"/>
      <c r="AI194" s="232"/>
      <c r="AJ194" s="81"/>
      <c r="AK194" s="81"/>
      <c r="AL194" s="81"/>
      <c r="AM194" s="76"/>
    </row>
    <row r="195" spans="1:39" ht="15.75" x14ac:dyDescent="0.2">
      <c r="A195" s="77" t="s">
        <v>166</v>
      </c>
      <c r="B195" s="290"/>
      <c r="C195" s="290"/>
      <c r="D195" s="290"/>
      <c r="E195" s="290"/>
      <c r="F195" s="290"/>
      <c r="G195" s="75"/>
      <c r="H195" s="82"/>
      <c r="I195" s="82"/>
      <c r="J195" s="82"/>
      <c r="K195" s="82"/>
      <c r="L195" s="82"/>
      <c r="M195" s="82"/>
      <c r="N195" s="82"/>
      <c r="O195" s="82"/>
      <c r="P195" s="82"/>
      <c r="Q195" s="290"/>
      <c r="R195" s="290"/>
      <c r="S195" s="290"/>
      <c r="T195" s="75"/>
      <c r="U195" s="75"/>
      <c r="V195" s="75"/>
      <c r="W195" s="75"/>
      <c r="X195" s="232"/>
      <c r="Y195" s="232"/>
      <c r="Z195" s="232"/>
      <c r="AA195" s="76"/>
      <c r="AB195" s="231"/>
      <c r="AC195" s="79" t="s">
        <v>27</v>
      </c>
      <c r="AD195" s="79" t="s">
        <v>28</v>
      </c>
      <c r="AE195" s="290"/>
      <c r="AF195" s="75"/>
      <c r="AG195" s="232"/>
      <c r="AH195" s="232"/>
      <c r="AI195" s="232"/>
      <c r="AJ195" s="232"/>
      <c r="AK195" s="232"/>
      <c r="AL195" s="232"/>
      <c r="AM195" s="83"/>
    </row>
    <row r="196" spans="1:39" ht="25.5" customHeight="1" x14ac:dyDescent="0.2">
      <c r="A196" s="77" t="s">
        <v>206</v>
      </c>
      <c r="B196" s="290"/>
      <c r="C196" s="290"/>
      <c r="D196" s="75"/>
      <c r="E196" s="75"/>
      <c r="F196" s="75"/>
      <c r="G196" s="290"/>
      <c r="H196" s="306"/>
      <c r="I196" s="306"/>
      <c r="J196" s="306"/>
      <c r="K196" s="306"/>
      <c r="L196" s="306"/>
      <c r="M196" s="306"/>
      <c r="N196" s="306"/>
      <c r="O196" s="306"/>
      <c r="P196" s="306"/>
      <c r="Q196" s="84"/>
      <c r="R196" s="84"/>
      <c r="S196" s="84"/>
      <c r="T196" s="84"/>
      <c r="U196" s="84"/>
      <c r="V196" s="84"/>
      <c r="W196" s="84"/>
      <c r="X196" s="232"/>
      <c r="Y196" s="232"/>
      <c r="Z196" s="232"/>
      <c r="AA196" s="76"/>
      <c r="AB196" s="231"/>
      <c r="AC196" s="78" t="s">
        <v>29</v>
      </c>
      <c r="AD196" s="78" t="s">
        <v>30</v>
      </c>
      <c r="AE196" s="84"/>
      <c r="AF196" s="84"/>
      <c r="AG196" s="232"/>
      <c r="AH196" s="232"/>
      <c r="AI196" s="232"/>
      <c r="AJ196" s="232"/>
      <c r="AK196" s="232"/>
      <c r="AL196" s="232"/>
      <c r="AM196" s="76"/>
    </row>
    <row r="197" spans="1:39" ht="25.5" customHeight="1" x14ac:dyDescent="0.2">
      <c r="A197" s="353" t="s">
        <v>348</v>
      </c>
      <c r="B197" s="354"/>
      <c r="C197" s="354"/>
      <c r="D197" s="354"/>
      <c r="E197" s="354"/>
      <c r="F197" s="354"/>
      <c r="G197" s="354"/>
      <c r="H197" s="11"/>
      <c r="I197" s="11"/>
      <c r="J197" s="11"/>
      <c r="K197" s="288"/>
      <c r="L197" s="2"/>
      <c r="M197" s="2"/>
      <c r="N197" s="2"/>
      <c r="O197" s="2"/>
      <c r="P197" s="2"/>
      <c r="Q197" s="85"/>
      <c r="R197" s="85"/>
      <c r="S197" s="85"/>
      <c r="T197" s="85"/>
      <c r="U197" s="290"/>
      <c r="V197" s="290"/>
      <c r="W197" s="290"/>
      <c r="X197" s="232"/>
      <c r="Y197" s="232"/>
      <c r="Z197" s="232"/>
      <c r="AA197" s="76"/>
      <c r="AB197" s="231"/>
      <c r="AC197" s="79" t="s">
        <v>12</v>
      </c>
      <c r="AD197" s="86" t="s">
        <v>31</v>
      </c>
      <c r="AE197" s="290"/>
      <c r="AF197" s="290"/>
      <c r="AG197" s="232"/>
      <c r="AH197" s="232"/>
      <c r="AI197" s="232"/>
      <c r="AJ197" s="232"/>
      <c r="AK197" s="232"/>
      <c r="AL197" s="232"/>
      <c r="AM197" s="76"/>
    </row>
    <row r="198" spans="1:39" ht="15.75" x14ac:dyDescent="0.2">
      <c r="A198" s="77" t="s">
        <v>84</v>
      </c>
      <c r="B198" s="290"/>
      <c r="C198" s="290"/>
      <c r="D198" s="290"/>
      <c r="E198" s="290"/>
      <c r="F198" s="290"/>
      <c r="G198" s="290"/>
      <c r="H198" s="11"/>
      <c r="I198" s="11"/>
      <c r="J198" s="11"/>
      <c r="K198" s="11"/>
      <c r="L198" s="11"/>
      <c r="M198" s="11"/>
      <c r="N198" s="11"/>
      <c r="O198" s="11"/>
      <c r="P198" s="11"/>
      <c r="Q198" s="290"/>
      <c r="R198" s="290"/>
      <c r="S198" s="290"/>
      <c r="T198" s="290"/>
      <c r="U198" s="290"/>
      <c r="V198" s="290"/>
      <c r="W198" s="290"/>
      <c r="X198" s="232"/>
      <c r="Y198" s="232"/>
      <c r="Z198" s="232"/>
      <c r="AA198" s="76"/>
      <c r="AB198" s="231"/>
      <c r="AC198" s="79" t="s">
        <v>32</v>
      </c>
      <c r="AD198" s="79" t="s">
        <v>33</v>
      </c>
      <c r="AE198" s="290"/>
      <c r="AF198" s="290"/>
      <c r="AG198" s="232"/>
      <c r="AH198" s="232"/>
      <c r="AI198" s="232"/>
      <c r="AJ198" s="232"/>
      <c r="AK198" s="232"/>
      <c r="AL198" s="232"/>
      <c r="AM198" s="76"/>
    </row>
    <row r="199" spans="1:39" ht="15.75" x14ac:dyDescent="0.2">
      <c r="A199" s="289"/>
      <c r="B199" s="290"/>
      <c r="C199" s="290"/>
      <c r="D199" s="290"/>
      <c r="E199" s="290"/>
      <c r="F199" s="290"/>
      <c r="G199" s="290"/>
      <c r="H199" s="290"/>
      <c r="I199" s="290"/>
      <c r="J199" s="11"/>
      <c r="K199" s="11"/>
      <c r="L199" s="11"/>
      <c r="M199" s="11"/>
      <c r="N199" s="11"/>
      <c r="O199" s="11"/>
      <c r="P199" s="11"/>
      <c r="Q199" s="290"/>
      <c r="R199" s="290"/>
      <c r="S199" s="290"/>
      <c r="T199" s="75"/>
      <c r="U199" s="75"/>
      <c r="V199" s="75"/>
      <c r="W199" s="75"/>
      <c r="X199" s="232"/>
      <c r="Y199" s="232"/>
      <c r="Z199" s="232"/>
      <c r="AA199" s="76"/>
      <c r="AB199" s="231"/>
      <c r="AC199" s="79" t="s">
        <v>34</v>
      </c>
      <c r="AD199" s="79" t="s">
        <v>35</v>
      </c>
      <c r="AE199" s="290"/>
      <c r="AF199" s="75"/>
      <c r="AG199" s="232"/>
      <c r="AH199" s="232"/>
      <c r="AI199" s="232"/>
      <c r="AJ199" s="232"/>
      <c r="AK199" s="232"/>
      <c r="AL199" s="232"/>
      <c r="AM199" s="76"/>
    </row>
    <row r="200" spans="1:39" ht="12" customHeight="1" x14ac:dyDescent="0.2">
      <c r="A200" s="289"/>
      <c r="B200" s="290"/>
      <c r="C200" s="290"/>
      <c r="D200" s="290"/>
      <c r="E200" s="290"/>
      <c r="F200" s="290"/>
      <c r="G200" s="290"/>
      <c r="H200" s="290"/>
      <c r="I200" s="290"/>
      <c r="J200" s="11"/>
      <c r="K200" s="11"/>
      <c r="L200" s="11"/>
      <c r="M200" s="2"/>
      <c r="N200" s="2"/>
      <c r="O200" s="2"/>
      <c r="P200" s="2"/>
      <c r="Q200" s="85"/>
      <c r="R200" s="85"/>
      <c r="S200" s="85"/>
      <c r="T200" s="75"/>
      <c r="U200" s="75"/>
      <c r="V200" s="75"/>
      <c r="W200" s="75"/>
      <c r="X200" s="232"/>
      <c r="Y200" s="232"/>
      <c r="Z200" s="232"/>
      <c r="AA200" s="76"/>
      <c r="AB200" s="231"/>
      <c r="AC200" s="78" t="s">
        <v>36</v>
      </c>
      <c r="AD200" s="78" t="s">
        <v>37</v>
      </c>
      <c r="AE200" s="290"/>
      <c r="AF200" s="75"/>
      <c r="AG200" s="232"/>
      <c r="AH200" s="232"/>
      <c r="AI200" s="232"/>
      <c r="AJ200" s="232"/>
      <c r="AK200" s="232"/>
      <c r="AL200" s="232"/>
      <c r="AM200" s="76"/>
    </row>
    <row r="201" spans="1:39" ht="15.75" hidden="1" x14ac:dyDescent="0.2">
      <c r="A201" s="289"/>
      <c r="B201" s="290"/>
      <c r="C201" s="290"/>
      <c r="D201" s="290"/>
      <c r="E201" s="290"/>
      <c r="F201" s="290"/>
      <c r="G201" s="290"/>
      <c r="H201" s="290"/>
      <c r="I201" s="290"/>
      <c r="J201" s="11"/>
      <c r="K201" s="11"/>
      <c r="L201" s="11"/>
      <c r="M201" s="2"/>
      <c r="N201" s="2"/>
      <c r="O201" s="2"/>
      <c r="P201" s="2"/>
      <c r="Q201" s="85"/>
      <c r="R201" s="85"/>
      <c r="S201" s="85"/>
      <c r="T201" s="75"/>
      <c r="U201" s="75"/>
      <c r="V201" s="75"/>
      <c r="W201" s="75"/>
      <c r="X201" s="232"/>
      <c r="Y201" s="232"/>
      <c r="Z201" s="232"/>
      <c r="AA201" s="76"/>
      <c r="AB201" s="231"/>
      <c r="AC201" s="317"/>
      <c r="AD201" s="78" t="s">
        <v>58</v>
      </c>
      <c r="AF201" s="75"/>
      <c r="AG201" s="232"/>
      <c r="AH201" s="232"/>
      <c r="AI201" s="232"/>
      <c r="AJ201" s="232"/>
      <c r="AK201" s="232"/>
      <c r="AL201" s="232"/>
      <c r="AM201" s="76"/>
    </row>
    <row r="202" spans="1:39" ht="15.75" hidden="1" x14ac:dyDescent="0.2">
      <c r="A202" s="289"/>
      <c r="B202" s="290"/>
      <c r="C202" s="290"/>
      <c r="D202" s="290"/>
      <c r="E202" s="290"/>
      <c r="F202" s="290"/>
      <c r="G202" s="290"/>
      <c r="H202" s="290"/>
      <c r="I202" s="290"/>
      <c r="J202" s="11"/>
      <c r="K202" s="11"/>
      <c r="L202" s="11"/>
      <c r="M202" s="2"/>
      <c r="N202" s="2"/>
      <c r="O202" s="2"/>
      <c r="P202" s="2"/>
      <c r="Q202" s="85"/>
      <c r="R202" s="85"/>
      <c r="S202" s="85"/>
      <c r="T202" s="75"/>
      <c r="U202" s="75"/>
      <c r="V202" s="75"/>
      <c r="W202" s="75"/>
      <c r="X202" s="232"/>
      <c r="Y202" s="232"/>
      <c r="Z202" s="232"/>
      <c r="AA202" s="76"/>
      <c r="AB202" s="231"/>
      <c r="AC202" s="327"/>
      <c r="AD202" s="78"/>
      <c r="AF202" s="75"/>
      <c r="AG202" s="232"/>
      <c r="AH202" s="232"/>
      <c r="AI202" s="232"/>
      <c r="AJ202" s="232"/>
      <c r="AK202" s="232"/>
      <c r="AL202" s="232"/>
      <c r="AM202" s="76"/>
    </row>
    <row r="203" spans="1:39" ht="15.75" thickBot="1" x14ac:dyDescent="0.25">
      <c r="A203" s="319"/>
      <c r="B203" s="320"/>
      <c r="C203" s="320"/>
      <c r="D203" s="320"/>
      <c r="E203" s="326"/>
      <c r="F203" s="326"/>
      <c r="G203" s="326"/>
      <c r="H203" s="326"/>
      <c r="I203" s="326"/>
      <c r="J203" s="326"/>
      <c r="K203" s="320"/>
      <c r="L203" s="320"/>
      <c r="M203" s="320"/>
      <c r="N203" s="320"/>
      <c r="O203" s="320"/>
      <c r="P203" s="320"/>
      <c r="Q203" s="320"/>
      <c r="R203" s="320"/>
      <c r="S203" s="320"/>
      <c r="T203" s="323"/>
      <c r="U203" s="321"/>
      <c r="V203" s="321"/>
      <c r="W203" s="321"/>
      <c r="X203" s="321"/>
      <c r="Y203" s="321"/>
      <c r="Z203" s="321"/>
      <c r="AA203" s="324"/>
      <c r="AB203" s="355" t="s">
        <v>147</v>
      </c>
      <c r="AC203" s="356"/>
      <c r="AD203" s="356"/>
      <c r="AE203" s="356"/>
      <c r="AF203" s="356"/>
      <c r="AG203" s="356"/>
      <c r="AH203" s="356"/>
      <c r="AI203" s="356"/>
      <c r="AJ203" s="356"/>
      <c r="AK203" s="356"/>
      <c r="AL203" s="356"/>
      <c r="AM203" s="357"/>
    </row>
  </sheetData>
  <mergeCells count="717">
    <mergeCell ref="A6:C6"/>
    <mergeCell ref="AB6:AM6"/>
    <mergeCell ref="A7:C7"/>
    <mergeCell ref="AB7:AM7"/>
    <mergeCell ref="A8:C8"/>
    <mergeCell ref="A1:C1"/>
    <mergeCell ref="D1:AA2"/>
    <mergeCell ref="AB1:AM1"/>
    <mergeCell ref="A2:C3"/>
    <mergeCell ref="A4:C4"/>
    <mergeCell ref="A5:C5"/>
    <mergeCell ref="AB5:AM5"/>
    <mergeCell ref="A10:A14"/>
    <mergeCell ref="B10:C14"/>
    <mergeCell ref="D10:F11"/>
    <mergeCell ref="G10:K10"/>
    <mergeCell ref="L10:AM10"/>
    <mergeCell ref="G11:G14"/>
    <mergeCell ref="H11:K11"/>
    <mergeCell ref="L11:O11"/>
    <mergeCell ref="P11:S11"/>
    <mergeCell ref="T11:W11"/>
    <mergeCell ref="X11:AA11"/>
    <mergeCell ref="AB11:AE11"/>
    <mergeCell ref="AF11:AI11"/>
    <mergeCell ref="AJ11:AM11"/>
    <mergeCell ref="D12:D14"/>
    <mergeCell ref="E12:E14"/>
    <mergeCell ref="F12:F14"/>
    <mergeCell ref="H12:H14"/>
    <mergeCell ref="I12:I14"/>
    <mergeCell ref="J12:J14"/>
    <mergeCell ref="K12:K14"/>
    <mergeCell ref="L12:AM12"/>
    <mergeCell ref="L13:L14"/>
    <mergeCell ref="M13:M14"/>
    <mergeCell ref="AL13:AL14"/>
    <mergeCell ref="AM13:AM14"/>
    <mergeCell ref="B15:C15"/>
    <mergeCell ref="D15:E15"/>
    <mergeCell ref="H15:K15"/>
    <mergeCell ref="L15:AM15"/>
    <mergeCell ref="AF13:AF14"/>
    <mergeCell ref="AG13:AG14"/>
    <mergeCell ref="AH13:AH14"/>
    <mergeCell ref="AI13:AI14"/>
    <mergeCell ref="AJ13:AJ14"/>
    <mergeCell ref="AK13:AK14"/>
    <mergeCell ref="Z13:Z14"/>
    <mergeCell ref="AA13:AA14"/>
    <mergeCell ref="AB13:AB14"/>
    <mergeCell ref="AC13:AC14"/>
    <mergeCell ref="AD13:AD14"/>
    <mergeCell ref="AE13:AE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B22:C22"/>
    <mergeCell ref="B25:C25"/>
    <mergeCell ref="B26:C27"/>
    <mergeCell ref="D26:D27"/>
    <mergeCell ref="E26:E27"/>
    <mergeCell ref="F26:F27"/>
    <mergeCell ref="B16:C16"/>
    <mergeCell ref="B17:C17"/>
    <mergeCell ref="B18:C18"/>
    <mergeCell ref="B19:C19"/>
    <mergeCell ref="B20:C20"/>
    <mergeCell ref="B21:C21"/>
    <mergeCell ref="AB27:AE27"/>
    <mergeCell ref="AF27:AI27"/>
    <mergeCell ref="AJ27:AM27"/>
    <mergeCell ref="G26:G27"/>
    <mergeCell ref="H26:H27"/>
    <mergeCell ref="I26:I27"/>
    <mergeCell ref="J26:J27"/>
    <mergeCell ref="K26:K27"/>
    <mergeCell ref="L27:O27"/>
    <mergeCell ref="P27:S27"/>
    <mergeCell ref="T27:W27"/>
    <mergeCell ref="X27:AA27"/>
    <mergeCell ref="Z29:Z30"/>
    <mergeCell ref="AA29:AA30"/>
    <mergeCell ref="X28:AA28"/>
    <mergeCell ref="A28:C35"/>
    <mergeCell ref="D28:D30"/>
    <mergeCell ref="E28:E30"/>
    <mergeCell ref="F28:F30"/>
    <mergeCell ref="G28:G30"/>
    <mergeCell ref="H28:H30"/>
    <mergeCell ref="D31:D32"/>
    <mergeCell ref="E31:E32"/>
    <mergeCell ref="F31:F32"/>
    <mergeCell ref="G31:G32"/>
    <mergeCell ref="T28:W28"/>
    <mergeCell ref="R29:R30"/>
    <mergeCell ref="S29:S30"/>
    <mergeCell ref="T29:T30"/>
    <mergeCell ref="U29:U30"/>
    <mergeCell ref="V29:V30"/>
    <mergeCell ref="W29:W30"/>
    <mergeCell ref="X29:X30"/>
    <mergeCell ref="Y29:Y30"/>
    <mergeCell ref="L29:L30"/>
    <mergeCell ref="M29:M30"/>
    <mergeCell ref="N29:N30"/>
    <mergeCell ref="O29:O30"/>
    <mergeCell ref="P29:P30"/>
    <mergeCell ref="Q29:Q30"/>
    <mergeCell ref="I28:I30"/>
    <mergeCell ref="J28:J30"/>
    <mergeCell ref="K28:K30"/>
    <mergeCell ref="L28:O28"/>
    <mergeCell ref="P28:S28"/>
    <mergeCell ref="AB28:AE28"/>
    <mergeCell ref="AF28:AI28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AJ28:AM28"/>
    <mergeCell ref="T32:W32"/>
    <mergeCell ref="X32:AA32"/>
    <mergeCell ref="AB32:AE32"/>
    <mergeCell ref="AF32:AI32"/>
    <mergeCell ref="AJ32:AM32"/>
    <mergeCell ref="D33:F35"/>
    <mergeCell ref="G33:K33"/>
    <mergeCell ref="L33:O33"/>
    <mergeCell ref="P33:S33"/>
    <mergeCell ref="T33:W33"/>
    <mergeCell ref="H31:H32"/>
    <mergeCell ref="I31:I32"/>
    <mergeCell ref="J31:J32"/>
    <mergeCell ref="K31:K32"/>
    <mergeCell ref="L32:O32"/>
    <mergeCell ref="P32:S32"/>
    <mergeCell ref="X33:AA33"/>
    <mergeCell ref="AB33:AE33"/>
    <mergeCell ref="AF33:AI33"/>
    <mergeCell ref="AJ33:AM33"/>
    <mergeCell ref="G34:K34"/>
    <mergeCell ref="L34:O34"/>
    <mergeCell ref="P34:S34"/>
    <mergeCell ref="T34:W34"/>
    <mergeCell ref="X34:AA34"/>
    <mergeCell ref="AB34:AE34"/>
    <mergeCell ref="AF34:AI34"/>
    <mergeCell ref="AJ34:AM34"/>
    <mergeCell ref="G35:K35"/>
    <mergeCell ref="L35:O35"/>
    <mergeCell ref="P35:S35"/>
    <mergeCell ref="T35:W35"/>
    <mergeCell ref="X35:AA35"/>
    <mergeCell ref="AB35:AE35"/>
    <mergeCell ref="AF35:AI35"/>
    <mergeCell ref="AJ35:AM35"/>
    <mergeCell ref="A52:C52"/>
    <mergeCell ref="AB52:AM52"/>
    <mergeCell ref="A53:C53"/>
    <mergeCell ref="AB53:AM53"/>
    <mergeCell ref="AB54:AM54"/>
    <mergeCell ref="AB55:AM55"/>
    <mergeCell ref="A41:G41"/>
    <mergeCell ref="AB47:AM47"/>
    <mergeCell ref="D48:AA49"/>
    <mergeCell ref="AB48:AM48"/>
    <mergeCell ref="A49:C50"/>
    <mergeCell ref="A51:C51"/>
    <mergeCell ref="A48:C48"/>
    <mergeCell ref="AB49:AM49"/>
    <mergeCell ref="AB51:AM51"/>
    <mergeCell ref="A54:C54"/>
    <mergeCell ref="A55:C55"/>
    <mergeCell ref="A57:A61"/>
    <mergeCell ref="B57:C61"/>
    <mergeCell ref="D57:F58"/>
    <mergeCell ref="G57:K57"/>
    <mergeCell ref="L57:AM57"/>
    <mergeCell ref="G58:G61"/>
    <mergeCell ref="H58:K58"/>
    <mergeCell ref="L58:O58"/>
    <mergeCell ref="P58:S58"/>
    <mergeCell ref="T58:W58"/>
    <mergeCell ref="X58:AA58"/>
    <mergeCell ref="AB58:AE58"/>
    <mergeCell ref="AF58:AI58"/>
    <mergeCell ref="AJ58:AM58"/>
    <mergeCell ref="D59:D61"/>
    <mergeCell ref="E59:E61"/>
    <mergeCell ref="F59:F61"/>
    <mergeCell ref="H59:H61"/>
    <mergeCell ref="I59:I61"/>
    <mergeCell ref="J59:J61"/>
    <mergeCell ref="T60:T61"/>
    <mergeCell ref="U60:U61"/>
    <mergeCell ref="V60:V61"/>
    <mergeCell ref="W60:W61"/>
    <mergeCell ref="X60:X61"/>
    <mergeCell ref="Y60:Y61"/>
    <mergeCell ref="K59:K61"/>
    <mergeCell ref="L59:AM59"/>
    <mergeCell ref="L60:L61"/>
    <mergeCell ref="M60:M61"/>
    <mergeCell ref="N60:N61"/>
    <mergeCell ref="O60:O61"/>
    <mergeCell ref="P60:P61"/>
    <mergeCell ref="Q60:Q61"/>
    <mergeCell ref="R60:R61"/>
    <mergeCell ref="S60:S61"/>
    <mergeCell ref="B63:C63"/>
    <mergeCell ref="B64:C64"/>
    <mergeCell ref="B65:C65"/>
    <mergeCell ref="B66:C66"/>
    <mergeCell ref="B67:C67"/>
    <mergeCell ref="B68:C68"/>
    <mergeCell ref="AL60:AL61"/>
    <mergeCell ref="AM60:AM61"/>
    <mergeCell ref="B62:C62"/>
    <mergeCell ref="D62:E62"/>
    <mergeCell ref="H62:K62"/>
    <mergeCell ref="L62:AM62"/>
    <mergeCell ref="AF60:AF61"/>
    <mergeCell ref="AG60:AG61"/>
    <mergeCell ref="AH60:AH61"/>
    <mergeCell ref="AI60:AI61"/>
    <mergeCell ref="AJ60:AJ61"/>
    <mergeCell ref="AK60:AK61"/>
    <mergeCell ref="Z60:Z61"/>
    <mergeCell ref="AA60:AA61"/>
    <mergeCell ref="AB60:AB61"/>
    <mergeCell ref="AC60:AC61"/>
    <mergeCell ref="AD60:AD61"/>
    <mergeCell ref="AE60:AE61"/>
    <mergeCell ref="X71:AA71"/>
    <mergeCell ref="AB71:AE71"/>
    <mergeCell ref="AF71:AI71"/>
    <mergeCell ref="AJ71:AM71"/>
    <mergeCell ref="A72:C79"/>
    <mergeCell ref="D72:D74"/>
    <mergeCell ref="E72:E74"/>
    <mergeCell ref="F72:F74"/>
    <mergeCell ref="G72:G74"/>
    <mergeCell ref="H72:H74"/>
    <mergeCell ref="I70:I71"/>
    <mergeCell ref="J70:J71"/>
    <mergeCell ref="K70:K71"/>
    <mergeCell ref="L71:O71"/>
    <mergeCell ref="P71:S71"/>
    <mergeCell ref="T71:W71"/>
    <mergeCell ref="B70:C71"/>
    <mergeCell ref="D70:D71"/>
    <mergeCell ref="E70:E71"/>
    <mergeCell ref="F70:F71"/>
    <mergeCell ref="G70:G71"/>
    <mergeCell ref="H70:H71"/>
    <mergeCell ref="AJ72:AM72"/>
    <mergeCell ref="L73:L74"/>
    <mergeCell ref="M73:M74"/>
    <mergeCell ref="N73:N74"/>
    <mergeCell ref="O73:O74"/>
    <mergeCell ref="P73:P74"/>
    <mergeCell ref="Q73:Q74"/>
    <mergeCell ref="I72:I74"/>
    <mergeCell ref="J72:J74"/>
    <mergeCell ref="K72:K74"/>
    <mergeCell ref="L72:O72"/>
    <mergeCell ref="P72:S72"/>
    <mergeCell ref="T72:W72"/>
    <mergeCell ref="R73:R74"/>
    <mergeCell ref="S73:S74"/>
    <mergeCell ref="T73:T74"/>
    <mergeCell ref="U73:U74"/>
    <mergeCell ref="V73:V74"/>
    <mergeCell ref="W73:W74"/>
    <mergeCell ref="X73:X74"/>
    <mergeCell ref="Y73:Y74"/>
    <mergeCell ref="Z73:Z74"/>
    <mergeCell ref="AA73:AA74"/>
    <mergeCell ref="X72:AA72"/>
    <mergeCell ref="AB72:AE72"/>
    <mergeCell ref="AF72:AI72"/>
    <mergeCell ref="AH73:AH74"/>
    <mergeCell ref="AI73:AI74"/>
    <mergeCell ref="AJ73:AJ74"/>
    <mergeCell ref="AK73:AK74"/>
    <mergeCell ref="AL73:AL74"/>
    <mergeCell ref="AM73:AM74"/>
    <mergeCell ref="AB73:AB74"/>
    <mergeCell ref="AC73:AC74"/>
    <mergeCell ref="AD73:AD74"/>
    <mergeCell ref="AE73:AE74"/>
    <mergeCell ref="AF73:AF74"/>
    <mergeCell ref="AG73:AG74"/>
    <mergeCell ref="AB76:AE76"/>
    <mergeCell ref="AF76:AI76"/>
    <mergeCell ref="AJ76:AM76"/>
    <mergeCell ref="J75:J76"/>
    <mergeCell ref="K75:K76"/>
    <mergeCell ref="L76:O76"/>
    <mergeCell ref="P76:S76"/>
    <mergeCell ref="T76:W76"/>
    <mergeCell ref="X76:AA76"/>
    <mergeCell ref="D75:D76"/>
    <mergeCell ref="E75:E76"/>
    <mergeCell ref="F75:F76"/>
    <mergeCell ref="G75:G76"/>
    <mergeCell ref="H75:H76"/>
    <mergeCell ref="I75:I76"/>
    <mergeCell ref="AF77:AI77"/>
    <mergeCell ref="AJ77:AM77"/>
    <mergeCell ref="G78:K78"/>
    <mergeCell ref="L78:O78"/>
    <mergeCell ref="P78:S78"/>
    <mergeCell ref="T78:W78"/>
    <mergeCell ref="X78:AA78"/>
    <mergeCell ref="AB78:AE78"/>
    <mergeCell ref="AF78:AI78"/>
    <mergeCell ref="AJ78:AM78"/>
    <mergeCell ref="G77:K77"/>
    <mergeCell ref="L77:O77"/>
    <mergeCell ref="P77:S77"/>
    <mergeCell ref="T77:W77"/>
    <mergeCell ref="X77:AA77"/>
    <mergeCell ref="AB77:AE77"/>
    <mergeCell ref="A95:C95"/>
    <mergeCell ref="A96:C96"/>
    <mergeCell ref="AB96:AM96"/>
    <mergeCell ref="A97:C97"/>
    <mergeCell ref="AB97:AM97"/>
    <mergeCell ref="AB98:AM98"/>
    <mergeCell ref="AF79:AI79"/>
    <mergeCell ref="AJ79:AM79"/>
    <mergeCell ref="A85:G85"/>
    <mergeCell ref="AB91:AM91"/>
    <mergeCell ref="A92:C92"/>
    <mergeCell ref="D92:AA93"/>
    <mergeCell ref="AB92:AM92"/>
    <mergeCell ref="A93:C94"/>
    <mergeCell ref="G79:K79"/>
    <mergeCell ref="L79:O79"/>
    <mergeCell ref="P79:S79"/>
    <mergeCell ref="T79:W79"/>
    <mergeCell ref="X79:AA79"/>
    <mergeCell ref="AB79:AE79"/>
    <mergeCell ref="AB93:AM93"/>
    <mergeCell ref="AB95:AM95"/>
    <mergeCell ref="A98:C98"/>
    <mergeCell ref="D77:F79"/>
    <mergeCell ref="AB99:AM99"/>
    <mergeCell ref="A101:A105"/>
    <mergeCell ref="B101:C105"/>
    <mergeCell ref="D101:F102"/>
    <mergeCell ref="G101:K101"/>
    <mergeCell ref="L101:AM101"/>
    <mergeCell ref="G102:G105"/>
    <mergeCell ref="H102:K102"/>
    <mergeCell ref="L102:O102"/>
    <mergeCell ref="P102:S102"/>
    <mergeCell ref="T102:W102"/>
    <mergeCell ref="X102:AA102"/>
    <mergeCell ref="AB102:AE102"/>
    <mergeCell ref="AF102:AI102"/>
    <mergeCell ref="AJ102:AM102"/>
    <mergeCell ref="D103:D105"/>
    <mergeCell ref="E103:E105"/>
    <mergeCell ref="F103:F105"/>
    <mergeCell ref="H103:H105"/>
    <mergeCell ref="I103:I105"/>
    <mergeCell ref="AD104:AD105"/>
    <mergeCell ref="S104:S105"/>
    <mergeCell ref="T104:T105"/>
    <mergeCell ref="U104:U105"/>
    <mergeCell ref="V104:V105"/>
    <mergeCell ref="W104:W105"/>
    <mergeCell ref="X104:X105"/>
    <mergeCell ref="J103:J105"/>
    <mergeCell ref="K103:K105"/>
    <mergeCell ref="L103:AM103"/>
    <mergeCell ref="L104:L105"/>
    <mergeCell ref="M104:M105"/>
    <mergeCell ref="N104:N105"/>
    <mergeCell ref="O104:O105"/>
    <mergeCell ref="P104:P105"/>
    <mergeCell ref="Q104:Q105"/>
    <mergeCell ref="R104:R105"/>
    <mergeCell ref="B107:C107"/>
    <mergeCell ref="B108:C108"/>
    <mergeCell ref="B109:C109"/>
    <mergeCell ref="B110:C110"/>
    <mergeCell ref="B111:C111"/>
    <mergeCell ref="B112:C112"/>
    <mergeCell ref="AK104:AK105"/>
    <mergeCell ref="AL104:AL105"/>
    <mergeCell ref="AM104:AM105"/>
    <mergeCell ref="B106:C106"/>
    <mergeCell ref="D106:E106"/>
    <mergeCell ref="H106:K106"/>
    <mergeCell ref="L106:AM106"/>
    <mergeCell ref="AE104:AE105"/>
    <mergeCell ref="AF104:AF105"/>
    <mergeCell ref="AG104:AG105"/>
    <mergeCell ref="AH104:AH105"/>
    <mergeCell ref="AI104:AI105"/>
    <mergeCell ref="AJ104:AJ105"/>
    <mergeCell ref="Y104:Y105"/>
    <mergeCell ref="Z104:Z105"/>
    <mergeCell ref="AA104:AA105"/>
    <mergeCell ref="AB104:AB105"/>
    <mergeCell ref="AC104:AC105"/>
    <mergeCell ref="B119:C119"/>
    <mergeCell ref="B120:C120"/>
    <mergeCell ref="B122:C122"/>
    <mergeCell ref="B123:C123"/>
    <mergeCell ref="B125:C125"/>
    <mergeCell ref="B128:C129"/>
    <mergeCell ref="B113:C113"/>
    <mergeCell ref="B114:C114"/>
    <mergeCell ref="B115:C115"/>
    <mergeCell ref="B116:C116"/>
    <mergeCell ref="B117:C117"/>
    <mergeCell ref="B118:C118"/>
    <mergeCell ref="AB129:AE129"/>
    <mergeCell ref="AF129:AI129"/>
    <mergeCell ref="AJ129:AM129"/>
    <mergeCell ref="A130:C137"/>
    <mergeCell ref="D130:D132"/>
    <mergeCell ref="E130:E132"/>
    <mergeCell ref="F130:F132"/>
    <mergeCell ref="G130:G132"/>
    <mergeCell ref="H130:H132"/>
    <mergeCell ref="I130:I132"/>
    <mergeCell ref="J128:J129"/>
    <mergeCell ref="K128:K129"/>
    <mergeCell ref="L129:O129"/>
    <mergeCell ref="P129:S129"/>
    <mergeCell ref="T129:W129"/>
    <mergeCell ref="X129:AA129"/>
    <mergeCell ref="D128:D129"/>
    <mergeCell ref="E128:E129"/>
    <mergeCell ref="F128:F129"/>
    <mergeCell ref="G128:G129"/>
    <mergeCell ref="H128:H129"/>
    <mergeCell ref="I128:I129"/>
    <mergeCell ref="AB130:AE130"/>
    <mergeCell ref="AF130:AI130"/>
    <mergeCell ref="AJ130:AM130"/>
    <mergeCell ref="L131:L132"/>
    <mergeCell ref="M131:M132"/>
    <mergeCell ref="N131:N132"/>
    <mergeCell ref="O131:O132"/>
    <mergeCell ref="P131:P132"/>
    <mergeCell ref="Q131:Q132"/>
    <mergeCell ref="R131:R132"/>
    <mergeCell ref="L130:O130"/>
    <mergeCell ref="P130:S130"/>
    <mergeCell ref="T130:W130"/>
    <mergeCell ref="X130:AA130"/>
    <mergeCell ref="S131:S132"/>
    <mergeCell ref="T131:T132"/>
    <mergeCell ref="U131:U132"/>
    <mergeCell ref="V131:V132"/>
    <mergeCell ref="AI131:AI132"/>
    <mergeCell ref="AJ131:AJ132"/>
    <mergeCell ref="AK131:AK132"/>
    <mergeCell ref="AL131:AL132"/>
    <mergeCell ref="AM131:AM132"/>
    <mergeCell ref="AG131:AG132"/>
    <mergeCell ref="AH131:AH132"/>
    <mergeCell ref="D133:D134"/>
    <mergeCell ref="E133:E134"/>
    <mergeCell ref="F133:F134"/>
    <mergeCell ref="G133:G134"/>
    <mergeCell ref="H133:H134"/>
    <mergeCell ref="AC131:AC132"/>
    <mergeCell ref="AD131:AD132"/>
    <mergeCell ref="AE131:AE132"/>
    <mergeCell ref="AF131:AF132"/>
    <mergeCell ref="W131:W132"/>
    <mergeCell ref="X131:X132"/>
    <mergeCell ref="Y131:Y132"/>
    <mergeCell ref="Z131:Z132"/>
    <mergeCell ref="AA131:AA132"/>
    <mergeCell ref="AB131:AB132"/>
    <mergeCell ref="J130:J132"/>
    <mergeCell ref="K130:K132"/>
    <mergeCell ref="X134:AA134"/>
    <mergeCell ref="AB134:AE134"/>
    <mergeCell ref="AF134:AI134"/>
    <mergeCell ref="AJ134:AM134"/>
    <mergeCell ref="D135:F137"/>
    <mergeCell ref="G135:K135"/>
    <mergeCell ref="L135:O135"/>
    <mergeCell ref="P135:S135"/>
    <mergeCell ref="T135:W135"/>
    <mergeCell ref="X135:AA135"/>
    <mergeCell ref="I133:I134"/>
    <mergeCell ref="J133:J134"/>
    <mergeCell ref="K133:K134"/>
    <mergeCell ref="L134:O134"/>
    <mergeCell ref="P134:S134"/>
    <mergeCell ref="T134:W134"/>
    <mergeCell ref="AB135:AE135"/>
    <mergeCell ref="AF135:AI135"/>
    <mergeCell ref="AJ135:AM135"/>
    <mergeCell ref="G136:K136"/>
    <mergeCell ref="L136:O136"/>
    <mergeCell ref="P136:S136"/>
    <mergeCell ref="T136:W136"/>
    <mergeCell ref="X136:AA136"/>
    <mergeCell ref="AB136:AE136"/>
    <mergeCell ref="AF136:AI136"/>
    <mergeCell ref="AJ136:AM136"/>
    <mergeCell ref="G137:K137"/>
    <mergeCell ref="L137:O137"/>
    <mergeCell ref="P137:S137"/>
    <mergeCell ref="T137:W137"/>
    <mergeCell ref="X137:AA137"/>
    <mergeCell ref="AB137:AE137"/>
    <mergeCell ref="AF137:AI137"/>
    <mergeCell ref="AJ137:AM137"/>
    <mergeCell ref="A153:C153"/>
    <mergeCell ref="A154:C154"/>
    <mergeCell ref="AB154:AM154"/>
    <mergeCell ref="A155:C155"/>
    <mergeCell ref="AB155:AM155"/>
    <mergeCell ref="AB156:AM156"/>
    <mergeCell ref="A143:G143"/>
    <mergeCell ref="AB149:AM149"/>
    <mergeCell ref="A150:C150"/>
    <mergeCell ref="D150:AA151"/>
    <mergeCell ref="AB150:AM150"/>
    <mergeCell ref="A151:C152"/>
    <mergeCell ref="AB157:AM157"/>
    <mergeCell ref="A159:A163"/>
    <mergeCell ref="B159:C163"/>
    <mergeCell ref="D159:F160"/>
    <mergeCell ref="G159:K159"/>
    <mergeCell ref="L159:AM159"/>
    <mergeCell ref="G160:G163"/>
    <mergeCell ref="H160:K160"/>
    <mergeCell ref="L160:O160"/>
    <mergeCell ref="P160:S160"/>
    <mergeCell ref="T160:W160"/>
    <mergeCell ref="X160:AA160"/>
    <mergeCell ref="AB160:AE160"/>
    <mergeCell ref="AF160:AI160"/>
    <mergeCell ref="AJ160:AM160"/>
    <mergeCell ref="D161:D163"/>
    <mergeCell ref="E161:E163"/>
    <mergeCell ref="F161:F163"/>
    <mergeCell ref="H161:H163"/>
    <mergeCell ref="I161:I163"/>
    <mergeCell ref="AD162:AD163"/>
    <mergeCell ref="S162:S163"/>
    <mergeCell ref="T162:T163"/>
    <mergeCell ref="U162:U163"/>
    <mergeCell ref="V162:V163"/>
    <mergeCell ref="W162:W163"/>
    <mergeCell ref="X162:X163"/>
    <mergeCell ref="J161:J163"/>
    <mergeCell ref="K161:K163"/>
    <mergeCell ref="L161:AM161"/>
    <mergeCell ref="L162:L163"/>
    <mergeCell ref="M162:M163"/>
    <mergeCell ref="N162:N163"/>
    <mergeCell ref="O162:O163"/>
    <mergeCell ref="P162:P163"/>
    <mergeCell ref="Q162:Q163"/>
    <mergeCell ref="R162:R163"/>
    <mergeCell ref="B180:C180"/>
    <mergeCell ref="B181:C181"/>
    <mergeCell ref="B182:C183"/>
    <mergeCell ref="D182:D183"/>
    <mergeCell ref="E182:E183"/>
    <mergeCell ref="F182:F183"/>
    <mergeCell ref="AK162:AK163"/>
    <mergeCell ref="AL162:AL163"/>
    <mergeCell ref="AM162:AM163"/>
    <mergeCell ref="B164:C164"/>
    <mergeCell ref="D164:E164"/>
    <mergeCell ref="H164:K164"/>
    <mergeCell ref="L164:AM164"/>
    <mergeCell ref="AE162:AE163"/>
    <mergeCell ref="AF162:AF163"/>
    <mergeCell ref="AG162:AG163"/>
    <mergeCell ref="AH162:AH163"/>
    <mergeCell ref="AI162:AI163"/>
    <mergeCell ref="AJ162:AJ163"/>
    <mergeCell ref="Y162:Y163"/>
    <mergeCell ref="Z162:Z163"/>
    <mergeCell ref="AA162:AA163"/>
    <mergeCell ref="AB162:AB163"/>
    <mergeCell ref="AC162:AC163"/>
    <mergeCell ref="P183:S183"/>
    <mergeCell ref="T183:W183"/>
    <mergeCell ref="X183:AA183"/>
    <mergeCell ref="AB183:AE183"/>
    <mergeCell ref="AF183:AI183"/>
    <mergeCell ref="AJ183:AM183"/>
    <mergeCell ref="G182:G183"/>
    <mergeCell ref="H182:H183"/>
    <mergeCell ref="I182:I183"/>
    <mergeCell ref="J182:J183"/>
    <mergeCell ref="K182:K183"/>
    <mergeCell ref="L183:O183"/>
    <mergeCell ref="Z185:Z186"/>
    <mergeCell ref="AA185:AA186"/>
    <mergeCell ref="X184:AA184"/>
    <mergeCell ref="A184:C191"/>
    <mergeCell ref="D184:D186"/>
    <mergeCell ref="E184:E186"/>
    <mergeCell ref="F184:F186"/>
    <mergeCell ref="G184:G186"/>
    <mergeCell ref="H184:H186"/>
    <mergeCell ref="D187:D188"/>
    <mergeCell ref="E187:E188"/>
    <mergeCell ref="F187:F188"/>
    <mergeCell ref="G187:G188"/>
    <mergeCell ref="T184:W184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L185:L186"/>
    <mergeCell ref="M185:M186"/>
    <mergeCell ref="N185:N186"/>
    <mergeCell ref="O185:O186"/>
    <mergeCell ref="P185:P186"/>
    <mergeCell ref="Q185:Q186"/>
    <mergeCell ref="I184:I186"/>
    <mergeCell ref="J184:J186"/>
    <mergeCell ref="K184:K186"/>
    <mergeCell ref="L184:O184"/>
    <mergeCell ref="P184:S184"/>
    <mergeCell ref="AB184:AE184"/>
    <mergeCell ref="AF184:AI184"/>
    <mergeCell ref="AH185:AH186"/>
    <mergeCell ref="AI185:AI186"/>
    <mergeCell ref="AJ185:AJ186"/>
    <mergeCell ref="AK185:AK186"/>
    <mergeCell ref="AL185:AL186"/>
    <mergeCell ref="AM185:AM186"/>
    <mergeCell ref="AB185:AB186"/>
    <mergeCell ref="AC185:AC186"/>
    <mergeCell ref="AD185:AD186"/>
    <mergeCell ref="AE185:AE186"/>
    <mergeCell ref="AF185:AF186"/>
    <mergeCell ref="AG185:AG186"/>
    <mergeCell ref="AJ184:AM184"/>
    <mergeCell ref="AF188:AI188"/>
    <mergeCell ref="AJ188:AM188"/>
    <mergeCell ref="D189:F191"/>
    <mergeCell ref="G189:K189"/>
    <mergeCell ref="L189:O189"/>
    <mergeCell ref="P189:S189"/>
    <mergeCell ref="T189:W189"/>
    <mergeCell ref="H187:H188"/>
    <mergeCell ref="I187:I188"/>
    <mergeCell ref="J187:J188"/>
    <mergeCell ref="K187:K188"/>
    <mergeCell ref="L188:O188"/>
    <mergeCell ref="P188:S188"/>
    <mergeCell ref="G190:K190"/>
    <mergeCell ref="L190:O190"/>
    <mergeCell ref="P190:S190"/>
    <mergeCell ref="T190:W190"/>
    <mergeCell ref="X190:AA190"/>
    <mergeCell ref="AB190:AE190"/>
    <mergeCell ref="T188:W188"/>
    <mergeCell ref="X188:AA188"/>
    <mergeCell ref="AB188:AE188"/>
    <mergeCell ref="A99:C99"/>
    <mergeCell ref="AB151:AM151"/>
    <mergeCell ref="AB153:AM153"/>
    <mergeCell ref="A156:C156"/>
    <mergeCell ref="A157:C157"/>
    <mergeCell ref="A197:G197"/>
    <mergeCell ref="AB203:AM203"/>
    <mergeCell ref="AB2:AM2"/>
    <mergeCell ref="AB4:AM4"/>
    <mergeCell ref="AB8:AM8"/>
    <mergeCell ref="AF190:AI190"/>
    <mergeCell ref="AJ190:AM190"/>
    <mergeCell ref="G191:K191"/>
    <mergeCell ref="L191:O191"/>
    <mergeCell ref="P191:S191"/>
    <mergeCell ref="T191:W191"/>
    <mergeCell ref="X191:AA191"/>
    <mergeCell ref="AB191:AE191"/>
    <mergeCell ref="AF191:AI191"/>
    <mergeCell ref="AJ191:AM191"/>
    <mergeCell ref="X189:AA189"/>
    <mergeCell ref="AB189:AE189"/>
    <mergeCell ref="AF189:AI189"/>
    <mergeCell ref="AJ189:AM18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rowBreaks count="4" manualBreakCount="4">
    <brk id="47" max="16383" man="1"/>
    <brk id="91" max="38" man="1"/>
    <brk id="149" max="38" man="1"/>
    <brk id="202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AR47"/>
  <sheetViews>
    <sheetView topLeftCell="A4" zoomScale="60" zoomScaleNormal="60" workbookViewId="0">
      <selection activeCell="AP27" sqref="AP27"/>
    </sheetView>
  </sheetViews>
  <sheetFormatPr defaultColWidth="11.42578125" defaultRowHeight="18" customHeight="1" x14ac:dyDescent="0.2"/>
  <cols>
    <col min="1" max="1" width="5.140625" style="132" customWidth="1"/>
    <col min="2" max="2" width="4.42578125" style="7" customWidth="1"/>
    <col min="3" max="3" width="32.5703125" style="7" customWidth="1"/>
    <col min="4" max="4" width="38.5703125" style="7" customWidth="1"/>
    <col min="5" max="5" width="6.42578125" style="7" customWidth="1"/>
    <col min="6" max="6" width="6" style="7" customWidth="1"/>
    <col min="7" max="7" width="9" style="7" customWidth="1"/>
    <col min="8" max="12" width="7.28515625" style="7" customWidth="1"/>
    <col min="13" max="40" width="4.28515625" style="7" customWidth="1"/>
    <col min="41" max="42" width="5.85546875" style="7" customWidth="1"/>
    <col min="43" max="45" width="11.42578125" style="7" customWidth="1"/>
    <col min="46" max="46" width="37.28515625" style="7" bestFit="1" customWidth="1"/>
    <col min="47" max="49" width="11.42578125" style="7" customWidth="1"/>
    <col min="50" max="50" width="37.28515625" style="7" bestFit="1" customWidth="1"/>
    <col min="51" max="52" width="14.140625" style="7" customWidth="1"/>
    <col min="53" max="53" width="17.28515625" style="7" customWidth="1"/>
    <col min="54" max="55" width="11.42578125" style="7" customWidth="1"/>
    <col min="56" max="56" width="59.7109375" style="7" bestFit="1" customWidth="1"/>
    <col min="57" max="16384" width="11.42578125" style="7"/>
  </cols>
  <sheetData>
    <row r="2" spans="2:44" ht="24" customHeight="1" x14ac:dyDescent="0.2">
      <c r="B2" s="547" t="s">
        <v>270</v>
      </c>
      <c r="C2" s="547"/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  <c r="AG2" s="547"/>
      <c r="AH2" s="547"/>
      <c r="AI2" s="547"/>
      <c r="AJ2" s="547"/>
      <c r="AK2" s="547"/>
      <c r="AL2" s="547"/>
      <c r="AM2" s="547"/>
      <c r="AN2" s="547"/>
    </row>
    <row r="3" spans="2:44" ht="35.25" customHeight="1" thickBot="1" x14ac:dyDescent="0.25"/>
    <row r="4" spans="2:44" ht="18" customHeight="1" x14ac:dyDescent="0.2">
      <c r="B4" s="482"/>
      <c r="C4" s="483"/>
      <c r="D4" s="484"/>
      <c r="E4" s="485" t="s">
        <v>346</v>
      </c>
      <c r="F4" s="486"/>
      <c r="G4" s="486"/>
      <c r="H4" s="486"/>
      <c r="I4" s="486"/>
      <c r="J4" s="486"/>
      <c r="K4" s="486"/>
      <c r="L4" s="486"/>
      <c r="M4" s="486"/>
      <c r="N4" s="486"/>
      <c r="O4" s="486"/>
      <c r="P4" s="486"/>
      <c r="Q4" s="486"/>
      <c r="R4" s="486"/>
      <c r="S4" s="486"/>
      <c r="T4" s="486"/>
      <c r="U4" s="486"/>
      <c r="V4" s="486"/>
      <c r="W4" s="486"/>
      <c r="X4" s="486"/>
      <c r="Y4" s="486"/>
      <c r="Z4" s="486"/>
      <c r="AA4" s="486"/>
      <c r="AB4" s="487"/>
      <c r="AC4" s="491" t="s">
        <v>189</v>
      </c>
      <c r="AD4" s="492"/>
      <c r="AE4" s="492"/>
      <c r="AF4" s="492"/>
      <c r="AG4" s="492"/>
      <c r="AH4" s="492"/>
      <c r="AI4" s="492"/>
      <c r="AJ4" s="492"/>
      <c r="AK4" s="492"/>
      <c r="AL4" s="492"/>
      <c r="AM4" s="492"/>
      <c r="AN4" s="493"/>
    </row>
    <row r="5" spans="2:44" ht="18" customHeight="1" x14ac:dyDescent="0.2">
      <c r="B5" s="494" t="s">
        <v>125</v>
      </c>
      <c r="C5" s="495"/>
      <c r="D5" s="496"/>
      <c r="E5" s="488"/>
      <c r="F5" s="489"/>
      <c r="G5" s="489"/>
      <c r="H5" s="489"/>
      <c r="I5" s="489"/>
      <c r="J5" s="489"/>
      <c r="K5" s="489"/>
      <c r="L5" s="489"/>
      <c r="M5" s="489"/>
      <c r="N5" s="489"/>
      <c r="O5" s="489"/>
      <c r="P5" s="489"/>
      <c r="Q5" s="489"/>
      <c r="R5" s="489"/>
      <c r="S5" s="489"/>
      <c r="T5" s="489"/>
      <c r="U5" s="489"/>
      <c r="V5" s="489"/>
      <c r="W5" s="489"/>
      <c r="X5" s="489"/>
      <c r="Y5" s="489"/>
      <c r="Z5" s="489"/>
      <c r="AA5" s="489"/>
      <c r="AB5" s="490"/>
      <c r="AC5" s="344"/>
      <c r="AD5" s="345"/>
      <c r="AE5" s="345"/>
      <c r="AF5" s="345"/>
      <c r="AG5" s="345"/>
      <c r="AH5" s="345"/>
      <c r="AI5" s="345"/>
      <c r="AJ5" s="345"/>
      <c r="AK5" s="345"/>
      <c r="AL5" s="345"/>
      <c r="AM5" s="345"/>
      <c r="AN5" s="346"/>
    </row>
    <row r="6" spans="2:44" ht="24" customHeight="1" x14ac:dyDescent="0.2">
      <c r="B6" s="494"/>
      <c r="C6" s="495"/>
      <c r="D6" s="496"/>
      <c r="E6" s="193"/>
      <c r="F6" s="195"/>
      <c r="G6" s="195"/>
      <c r="H6" s="195"/>
      <c r="I6" s="9"/>
      <c r="J6" s="195"/>
      <c r="K6" s="195"/>
      <c r="L6" s="195"/>
      <c r="M6" s="10"/>
      <c r="N6" s="195"/>
      <c r="O6" s="195"/>
      <c r="P6" s="10"/>
      <c r="Q6" s="195"/>
      <c r="R6" s="195"/>
      <c r="S6" s="195"/>
      <c r="T6" s="195"/>
      <c r="U6" s="195"/>
      <c r="V6" s="195"/>
      <c r="W6" s="195"/>
      <c r="X6" s="195"/>
      <c r="Y6" s="196"/>
      <c r="Z6" s="196"/>
      <c r="AA6" s="196"/>
      <c r="AB6" s="196"/>
      <c r="AC6" s="189"/>
      <c r="AD6" s="190"/>
      <c r="AE6" s="190"/>
      <c r="AF6" s="190"/>
      <c r="AG6" s="190"/>
      <c r="AH6" s="190"/>
      <c r="AI6" s="190"/>
      <c r="AJ6" s="190"/>
      <c r="AK6" s="190"/>
      <c r="AL6" s="190"/>
      <c r="AM6" s="190"/>
      <c r="AN6" s="191"/>
    </row>
    <row r="7" spans="2:44" ht="18" customHeight="1" x14ac:dyDescent="0.2">
      <c r="B7" s="350" t="s">
        <v>321</v>
      </c>
      <c r="C7" s="351"/>
      <c r="D7" s="352"/>
      <c r="E7" s="193" t="s">
        <v>80</v>
      </c>
      <c r="F7" s="195"/>
      <c r="G7" s="195"/>
      <c r="H7" s="195"/>
      <c r="I7" s="9" t="s">
        <v>81</v>
      </c>
      <c r="J7" s="195"/>
      <c r="K7" s="195"/>
      <c r="L7" s="195"/>
      <c r="M7" s="10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3"/>
      <c r="Y7" s="11"/>
      <c r="Z7" s="194"/>
      <c r="AA7" s="194"/>
      <c r="AB7" s="194"/>
      <c r="AC7" s="347"/>
      <c r="AD7" s="348"/>
      <c r="AE7" s="348"/>
      <c r="AF7" s="348"/>
      <c r="AG7" s="348"/>
      <c r="AH7" s="348"/>
      <c r="AI7" s="348"/>
      <c r="AJ7" s="348"/>
      <c r="AK7" s="348"/>
      <c r="AL7" s="348"/>
      <c r="AM7" s="348"/>
      <c r="AN7" s="349"/>
    </row>
    <row r="8" spans="2:44" ht="18" customHeight="1" x14ac:dyDescent="0.2">
      <c r="B8" s="476" t="s">
        <v>77</v>
      </c>
      <c r="C8" s="477"/>
      <c r="D8" s="478"/>
      <c r="E8" s="193" t="s">
        <v>62</v>
      </c>
      <c r="F8" s="192"/>
      <c r="G8" s="192"/>
      <c r="H8" s="192"/>
      <c r="I8" s="9" t="s">
        <v>79</v>
      </c>
      <c r="J8" s="11"/>
      <c r="K8" s="192"/>
      <c r="L8" s="9"/>
      <c r="M8" s="9"/>
      <c r="O8" s="9"/>
      <c r="P8" s="9"/>
      <c r="Q8" s="9"/>
      <c r="R8" s="9"/>
      <c r="S8" s="9"/>
      <c r="T8" s="9"/>
      <c r="U8" s="9"/>
      <c r="V8" s="9"/>
      <c r="W8" s="193"/>
      <c r="X8" s="193"/>
      <c r="Y8" s="11"/>
      <c r="Z8" s="194"/>
      <c r="AA8" s="194"/>
      <c r="AB8" s="194"/>
      <c r="AC8" s="347" t="s">
        <v>190</v>
      </c>
      <c r="AD8" s="348"/>
      <c r="AE8" s="348"/>
      <c r="AF8" s="348"/>
      <c r="AG8" s="348"/>
      <c r="AH8" s="348"/>
      <c r="AI8" s="348"/>
      <c r="AJ8" s="348"/>
      <c r="AK8" s="348"/>
      <c r="AL8" s="348"/>
      <c r="AM8" s="348"/>
      <c r="AN8" s="349"/>
    </row>
    <row r="9" spans="2:44" ht="18" customHeight="1" x14ac:dyDescent="0.2">
      <c r="B9" s="350" t="s">
        <v>56</v>
      </c>
      <c r="C9" s="351"/>
      <c r="D9" s="352"/>
      <c r="E9" s="193" t="s">
        <v>61</v>
      </c>
      <c r="F9" s="192"/>
      <c r="G9" s="192"/>
      <c r="H9" s="193"/>
      <c r="I9" s="9" t="s">
        <v>76</v>
      </c>
      <c r="J9" s="11"/>
      <c r="K9" s="9"/>
      <c r="L9" s="9"/>
      <c r="M9" s="8"/>
      <c r="O9" s="192"/>
      <c r="P9" s="9"/>
      <c r="Q9" s="9"/>
      <c r="R9" s="9"/>
      <c r="S9" s="9"/>
      <c r="T9" s="9"/>
      <c r="U9" s="9"/>
      <c r="V9" s="9"/>
      <c r="W9" s="193"/>
      <c r="X9" s="193"/>
      <c r="Y9" s="11"/>
      <c r="Z9" s="193"/>
      <c r="AA9" s="193"/>
      <c r="AB9" s="193"/>
      <c r="AC9" s="347" t="s">
        <v>191</v>
      </c>
      <c r="AD9" s="348"/>
      <c r="AE9" s="348"/>
      <c r="AF9" s="348"/>
      <c r="AG9" s="348"/>
      <c r="AH9" s="348"/>
      <c r="AI9" s="348"/>
      <c r="AJ9" s="348"/>
      <c r="AK9" s="348"/>
      <c r="AL9" s="348"/>
      <c r="AM9" s="348"/>
      <c r="AN9" s="349"/>
    </row>
    <row r="10" spans="2:44" ht="18" customHeight="1" x14ac:dyDescent="0.2">
      <c r="B10" s="350"/>
      <c r="C10" s="351"/>
      <c r="D10" s="352"/>
      <c r="E10" s="193" t="s">
        <v>0</v>
      </c>
      <c r="F10" s="193"/>
      <c r="G10" s="193"/>
      <c r="H10" s="193"/>
      <c r="I10" s="9" t="s">
        <v>88</v>
      </c>
      <c r="J10" s="11"/>
      <c r="K10" s="9"/>
      <c r="L10" s="9"/>
      <c r="M10" s="9"/>
      <c r="O10" s="192"/>
      <c r="P10" s="9"/>
      <c r="Q10" s="9"/>
      <c r="R10" s="9"/>
      <c r="S10" s="9"/>
      <c r="T10" s="9"/>
      <c r="U10" s="9"/>
      <c r="V10" s="9"/>
      <c r="W10" s="193"/>
      <c r="X10" s="193"/>
      <c r="Y10" s="11"/>
      <c r="Z10" s="193"/>
      <c r="AA10" s="193"/>
      <c r="AB10" s="193"/>
      <c r="AC10" s="479"/>
      <c r="AD10" s="480"/>
      <c r="AE10" s="480"/>
      <c r="AF10" s="480"/>
      <c r="AG10" s="480"/>
      <c r="AH10" s="480"/>
      <c r="AI10" s="480"/>
      <c r="AJ10" s="480"/>
      <c r="AK10" s="480"/>
      <c r="AL10" s="480"/>
      <c r="AM10" s="480"/>
      <c r="AN10" s="481"/>
    </row>
    <row r="11" spans="2:44" ht="18" customHeight="1" thickBot="1" x14ac:dyDescent="0.25">
      <c r="B11" s="341"/>
      <c r="C11" s="342"/>
      <c r="D11" s="343"/>
      <c r="E11" s="12"/>
      <c r="F11" s="193"/>
      <c r="G11" s="193"/>
      <c r="H11" s="193"/>
      <c r="I11" s="9"/>
      <c r="J11" s="13"/>
      <c r="K11" s="13"/>
      <c r="L11" s="13"/>
      <c r="M11" s="13"/>
      <c r="O11" s="9"/>
      <c r="P11" s="9"/>
      <c r="Q11" s="9"/>
      <c r="R11" s="9"/>
      <c r="S11" s="9"/>
      <c r="T11" s="9"/>
      <c r="U11" s="9"/>
      <c r="V11" s="9"/>
      <c r="W11" s="193"/>
      <c r="X11" s="193"/>
      <c r="Y11" s="11"/>
      <c r="Z11" s="193"/>
      <c r="AA11" s="193"/>
      <c r="AB11" s="193"/>
      <c r="AC11" s="358"/>
      <c r="AD11" s="359"/>
      <c r="AE11" s="359"/>
      <c r="AF11" s="359"/>
      <c r="AG11" s="359"/>
      <c r="AH11" s="359"/>
      <c r="AI11" s="359"/>
      <c r="AJ11" s="359"/>
      <c r="AK11" s="359"/>
      <c r="AL11" s="359"/>
      <c r="AM11" s="359"/>
      <c r="AN11" s="360"/>
    </row>
    <row r="12" spans="2:44" ht="10.5" customHeight="1" thickBot="1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Q12" s="42"/>
      <c r="AR12" s="42"/>
    </row>
    <row r="13" spans="2:44" ht="18" customHeight="1" x14ac:dyDescent="0.2">
      <c r="B13" s="544" t="s">
        <v>1</v>
      </c>
      <c r="C13" s="456" t="s">
        <v>2</v>
      </c>
      <c r="D13" s="457"/>
      <c r="E13" s="462" t="s">
        <v>3</v>
      </c>
      <c r="F13" s="463"/>
      <c r="G13" s="464"/>
      <c r="H13" s="394" t="s">
        <v>4</v>
      </c>
      <c r="I13" s="382"/>
      <c r="J13" s="382"/>
      <c r="K13" s="382"/>
      <c r="L13" s="382"/>
      <c r="M13" s="394" t="s">
        <v>5</v>
      </c>
      <c r="N13" s="382"/>
      <c r="O13" s="382"/>
      <c r="P13" s="382"/>
      <c r="Q13" s="382"/>
      <c r="R13" s="382"/>
      <c r="S13" s="382"/>
      <c r="T13" s="382"/>
      <c r="U13" s="382"/>
      <c r="V13" s="382"/>
      <c r="W13" s="382"/>
      <c r="X13" s="382"/>
      <c r="Y13" s="382"/>
      <c r="Z13" s="382"/>
      <c r="AA13" s="382"/>
      <c r="AB13" s="382"/>
      <c r="AC13" s="382"/>
      <c r="AD13" s="382"/>
      <c r="AE13" s="382"/>
      <c r="AF13" s="382"/>
      <c r="AG13" s="382"/>
      <c r="AH13" s="382"/>
      <c r="AI13" s="382"/>
      <c r="AJ13" s="382"/>
      <c r="AK13" s="382"/>
      <c r="AL13" s="382"/>
      <c r="AM13" s="382"/>
      <c r="AN13" s="383"/>
    </row>
    <row r="14" spans="2:44" ht="18" customHeight="1" x14ac:dyDescent="0.2">
      <c r="B14" s="545"/>
      <c r="C14" s="458"/>
      <c r="D14" s="459"/>
      <c r="E14" s="465"/>
      <c r="F14" s="466"/>
      <c r="G14" s="467"/>
      <c r="H14" s="532" t="s">
        <v>6</v>
      </c>
      <c r="I14" s="402" t="s">
        <v>7</v>
      </c>
      <c r="J14" s="402"/>
      <c r="K14" s="402"/>
      <c r="L14" s="404"/>
      <c r="M14" s="470" t="s">
        <v>117</v>
      </c>
      <c r="N14" s="471"/>
      <c r="O14" s="471"/>
      <c r="P14" s="472"/>
      <c r="Q14" s="470" t="s">
        <v>118</v>
      </c>
      <c r="R14" s="471"/>
      <c r="S14" s="471"/>
      <c r="T14" s="472"/>
      <c r="U14" s="470" t="s">
        <v>119</v>
      </c>
      <c r="V14" s="471"/>
      <c r="W14" s="471"/>
      <c r="X14" s="472"/>
      <c r="Y14" s="470" t="s">
        <v>120</v>
      </c>
      <c r="Z14" s="471"/>
      <c r="AA14" s="471"/>
      <c r="AB14" s="472"/>
      <c r="AC14" s="470" t="s">
        <v>121</v>
      </c>
      <c r="AD14" s="471"/>
      <c r="AE14" s="471"/>
      <c r="AF14" s="472"/>
      <c r="AG14" s="470" t="s">
        <v>122</v>
      </c>
      <c r="AH14" s="471"/>
      <c r="AI14" s="471"/>
      <c r="AJ14" s="472"/>
      <c r="AK14" s="470" t="s">
        <v>123</v>
      </c>
      <c r="AL14" s="471"/>
      <c r="AM14" s="471"/>
      <c r="AN14" s="472"/>
    </row>
    <row r="15" spans="2:44" ht="18" customHeight="1" x14ac:dyDescent="0.2">
      <c r="B15" s="545"/>
      <c r="C15" s="458"/>
      <c r="D15" s="459"/>
      <c r="E15" s="413" t="s">
        <v>8</v>
      </c>
      <c r="F15" s="473" t="s">
        <v>9</v>
      </c>
      <c r="G15" s="397" t="s">
        <v>59</v>
      </c>
      <c r="H15" s="420"/>
      <c r="I15" s="402" t="s">
        <v>10</v>
      </c>
      <c r="J15" s="402" t="s">
        <v>11</v>
      </c>
      <c r="K15" s="402" t="s">
        <v>12</v>
      </c>
      <c r="L15" s="404" t="s">
        <v>54</v>
      </c>
      <c r="M15" s="450" t="s">
        <v>85</v>
      </c>
      <c r="N15" s="451"/>
      <c r="O15" s="451"/>
      <c r="P15" s="451"/>
      <c r="Q15" s="451"/>
      <c r="R15" s="451"/>
      <c r="S15" s="451"/>
      <c r="T15" s="451"/>
      <c r="U15" s="451"/>
      <c r="V15" s="451"/>
      <c r="W15" s="451"/>
      <c r="X15" s="451"/>
      <c r="Y15" s="451"/>
      <c r="Z15" s="451"/>
      <c r="AA15" s="451"/>
      <c r="AB15" s="451"/>
      <c r="AC15" s="451"/>
      <c r="AD15" s="451"/>
      <c r="AE15" s="451"/>
      <c r="AF15" s="451"/>
      <c r="AG15" s="451"/>
      <c r="AH15" s="451"/>
      <c r="AI15" s="451"/>
      <c r="AJ15" s="451"/>
      <c r="AK15" s="451"/>
      <c r="AL15" s="451"/>
      <c r="AM15" s="451"/>
      <c r="AN15" s="452"/>
    </row>
    <row r="16" spans="2:44" ht="18" customHeight="1" x14ac:dyDescent="0.2">
      <c r="B16" s="545"/>
      <c r="C16" s="458"/>
      <c r="D16" s="459"/>
      <c r="E16" s="413"/>
      <c r="F16" s="474"/>
      <c r="G16" s="418"/>
      <c r="H16" s="420"/>
      <c r="I16" s="402"/>
      <c r="J16" s="402"/>
      <c r="K16" s="402"/>
      <c r="L16" s="404"/>
      <c r="M16" s="399" t="s">
        <v>10</v>
      </c>
      <c r="N16" s="401" t="s">
        <v>11</v>
      </c>
      <c r="O16" s="395" t="s">
        <v>13</v>
      </c>
      <c r="P16" s="397" t="s">
        <v>57</v>
      </c>
      <c r="Q16" s="399" t="s">
        <v>10</v>
      </c>
      <c r="R16" s="401" t="s">
        <v>11</v>
      </c>
      <c r="S16" s="395" t="s">
        <v>13</v>
      </c>
      <c r="T16" s="397" t="s">
        <v>57</v>
      </c>
      <c r="U16" s="399" t="s">
        <v>10</v>
      </c>
      <c r="V16" s="401" t="s">
        <v>11</v>
      </c>
      <c r="W16" s="395" t="s">
        <v>13</v>
      </c>
      <c r="X16" s="397" t="s">
        <v>57</v>
      </c>
      <c r="Y16" s="399" t="s">
        <v>10</v>
      </c>
      <c r="Z16" s="401" t="s">
        <v>11</v>
      </c>
      <c r="AA16" s="395" t="s">
        <v>13</v>
      </c>
      <c r="AB16" s="397" t="s">
        <v>57</v>
      </c>
      <c r="AC16" s="399" t="s">
        <v>10</v>
      </c>
      <c r="AD16" s="401" t="s">
        <v>11</v>
      </c>
      <c r="AE16" s="395" t="s">
        <v>13</v>
      </c>
      <c r="AF16" s="397" t="s">
        <v>57</v>
      </c>
      <c r="AG16" s="399" t="s">
        <v>10</v>
      </c>
      <c r="AH16" s="401" t="s">
        <v>11</v>
      </c>
      <c r="AI16" s="395" t="s">
        <v>13</v>
      </c>
      <c r="AJ16" s="397" t="s">
        <v>57</v>
      </c>
      <c r="AK16" s="399" t="s">
        <v>10</v>
      </c>
      <c r="AL16" s="401" t="s">
        <v>11</v>
      </c>
      <c r="AM16" s="395" t="s">
        <v>13</v>
      </c>
      <c r="AN16" s="397" t="s">
        <v>57</v>
      </c>
      <c r="AQ16" s="42"/>
      <c r="AR16" s="42"/>
    </row>
    <row r="17" spans="2:40" ht="18" customHeight="1" thickBot="1" x14ac:dyDescent="0.25">
      <c r="B17" s="546"/>
      <c r="C17" s="460"/>
      <c r="D17" s="461"/>
      <c r="E17" s="414"/>
      <c r="F17" s="475"/>
      <c r="G17" s="398"/>
      <c r="H17" s="421"/>
      <c r="I17" s="403"/>
      <c r="J17" s="403"/>
      <c r="K17" s="403"/>
      <c r="L17" s="364"/>
      <c r="M17" s="400"/>
      <c r="N17" s="385"/>
      <c r="O17" s="396"/>
      <c r="P17" s="398"/>
      <c r="Q17" s="400"/>
      <c r="R17" s="385"/>
      <c r="S17" s="396"/>
      <c r="T17" s="398"/>
      <c r="U17" s="400"/>
      <c r="V17" s="385"/>
      <c r="W17" s="396"/>
      <c r="X17" s="398"/>
      <c r="Y17" s="400"/>
      <c r="Z17" s="385"/>
      <c r="AA17" s="396"/>
      <c r="AB17" s="398"/>
      <c r="AC17" s="400"/>
      <c r="AD17" s="385"/>
      <c r="AE17" s="396"/>
      <c r="AF17" s="398"/>
      <c r="AG17" s="400"/>
      <c r="AH17" s="385"/>
      <c r="AI17" s="396"/>
      <c r="AJ17" s="398"/>
      <c r="AK17" s="400"/>
      <c r="AL17" s="385"/>
      <c r="AM17" s="396"/>
      <c r="AN17" s="398"/>
    </row>
    <row r="18" spans="2:40" ht="33" customHeight="1" x14ac:dyDescent="0.2">
      <c r="B18" s="25" t="s">
        <v>167</v>
      </c>
      <c r="C18" s="174" t="s">
        <v>90</v>
      </c>
      <c r="D18" s="175" t="s">
        <v>162</v>
      </c>
      <c r="E18" s="141"/>
      <c r="F18" s="114">
        <v>2</v>
      </c>
      <c r="G18" s="27">
        <v>3</v>
      </c>
      <c r="H18" s="120">
        <f t="shared" ref="H18:H32" si="0">SUM(I18:L18)</f>
        <v>30</v>
      </c>
      <c r="I18" s="117">
        <f t="shared" ref="I18:I32" si="1">SUM(M18,Q18,U18,Y18,AC18,AG18,AK18)</f>
        <v>15</v>
      </c>
      <c r="J18" s="117">
        <f t="shared" ref="J18:J32" si="2">SUM(N18,R18,V18,Z18,AD18,AH18,AL18)</f>
        <v>0</v>
      </c>
      <c r="K18" s="117">
        <f t="shared" ref="K18:K32" si="3">SUM(O18,S18,W18,AA18,AE18,AI18,AM18)</f>
        <v>15</v>
      </c>
      <c r="L18" s="117">
        <f t="shared" ref="L18:L32" si="4">SUM(P18,T18,X18,AB18,AF18,AJ18,AN18)</f>
        <v>0</v>
      </c>
      <c r="M18" s="25">
        <v>15</v>
      </c>
      <c r="N18" s="117"/>
      <c r="O18" s="117">
        <v>15</v>
      </c>
      <c r="P18" s="118"/>
      <c r="Q18" s="133"/>
      <c r="R18" s="117"/>
      <c r="S18" s="117"/>
      <c r="T18" s="118"/>
      <c r="U18" s="120"/>
      <c r="V18" s="117"/>
      <c r="W18" s="117"/>
      <c r="X18" s="118"/>
      <c r="Y18" s="120"/>
      <c r="Z18" s="117"/>
      <c r="AA18" s="117"/>
      <c r="AB18" s="118"/>
      <c r="AC18" s="120"/>
      <c r="AD18" s="117"/>
      <c r="AE18" s="117"/>
      <c r="AF18" s="118"/>
      <c r="AG18" s="120"/>
      <c r="AH18" s="117"/>
      <c r="AI18" s="117"/>
      <c r="AJ18" s="118"/>
      <c r="AK18" s="120"/>
      <c r="AL18" s="117"/>
      <c r="AM18" s="117"/>
      <c r="AN18" s="118"/>
    </row>
    <row r="19" spans="2:40" ht="18" customHeight="1" x14ac:dyDescent="0.2">
      <c r="B19" s="31" t="s">
        <v>168</v>
      </c>
      <c r="C19" s="167" t="s">
        <v>183</v>
      </c>
      <c r="D19" s="171" t="s">
        <v>184</v>
      </c>
      <c r="E19" s="142"/>
      <c r="F19" s="46">
        <v>2</v>
      </c>
      <c r="G19" s="35">
        <v>3</v>
      </c>
      <c r="H19" s="90">
        <f t="shared" si="0"/>
        <v>30</v>
      </c>
      <c r="I19" s="91">
        <f t="shared" si="1"/>
        <v>15</v>
      </c>
      <c r="J19" s="91">
        <f t="shared" si="2"/>
        <v>0</v>
      </c>
      <c r="K19" s="91">
        <f t="shared" si="3"/>
        <v>15</v>
      </c>
      <c r="L19" s="91">
        <f t="shared" si="4"/>
        <v>0</v>
      </c>
      <c r="M19" s="96">
        <v>15</v>
      </c>
      <c r="N19" s="92"/>
      <c r="O19" s="92">
        <v>15</v>
      </c>
      <c r="P19" s="89"/>
      <c r="Q19" s="97"/>
      <c r="R19" s="92"/>
      <c r="S19" s="92"/>
      <c r="T19" s="89"/>
      <c r="U19" s="93"/>
      <c r="V19" s="92"/>
      <c r="W19" s="92"/>
      <c r="X19" s="89"/>
      <c r="Y19" s="93"/>
      <c r="Z19" s="92"/>
      <c r="AA19" s="92"/>
      <c r="AB19" s="89"/>
      <c r="AC19" s="93"/>
      <c r="AD19" s="92"/>
      <c r="AE19" s="92"/>
      <c r="AF19" s="89"/>
      <c r="AG19" s="93"/>
      <c r="AH19" s="92"/>
      <c r="AI19" s="92"/>
      <c r="AJ19" s="89"/>
      <c r="AK19" s="93"/>
      <c r="AL19" s="92"/>
      <c r="AM19" s="92"/>
      <c r="AN19" s="89"/>
    </row>
    <row r="20" spans="2:40" ht="18" customHeight="1" x14ac:dyDescent="0.2">
      <c r="B20" s="31" t="s">
        <v>169</v>
      </c>
      <c r="C20" s="167" t="s">
        <v>112</v>
      </c>
      <c r="D20" s="171" t="s">
        <v>187</v>
      </c>
      <c r="E20" s="142"/>
      <c r="F20" s="46">
        <v>1</v>
      </c>
      <c r="G20" s="35">
        <v>3</v>
      </c>
      <c r="H20" s="90">
        <f t="shared" si="0"/>
        <v>30</v>
      </c>
      <c r="I20" s="91">
        <f t="shared" si="1"/>
        <v>30</v>
      </c>
      <c r="J20" s="91">
        <f t="shared" si="2"/>
        <v>0</v>
      </c>
      <c r="K20" s="91">
        <f t="shared" si="3"/>
        <v>0</v>
      </c>
      <c r="L20" s="91">
        <f t="shared" si="4"/>
        <v>0</v>
      </c>
      <c r="M20" s="96"/>
      <c r="N20" s="92"/>
      <c r="O20" s="92"/>
      <c r="P20" s="89"/>
      <c r="Q20" s="97"/>
      <c r="R20" s="92"/>
      <c r="S20" s="92"/>
      <c r="T20" s="89"/>
      <c r="U20" s="37">
        <v>30</v>
      </c>
      <c r="V20" s="92"/>
      <c r="W20" s="92"/>
      <c r="X20" s="89"/>
      <c r="Y20" s="93"/>
      <c r="Z20" s="92"/>
      <c r="AA20" s="92"/>
      <c r="AB20" s="89"/>
      <c r="AC20" s="93"/>
      <c r="AD20" s="92"/>
      <c r="AE20" s="92"/>
      <c r="AF20" s="89"/>
      <c r="AG20" s="93"/>
      <c r="AH20" s="92"/>
      <c r="AI20" s="92"/>
      <c r="AJ20" s="89"/>
      <c r="AK20" s="93"/>
      <c r="AL20" s="92"/>
      <c r="AM20" s="92"/>
      <c r="AN20" s="89"/>
    </row>
    <row r="21" spans="2:40" ht="18" customHeight="1" x14ac:dyDescent="0.2">
      <c r="B21" s="31" t="s">
        <v>170</v>
      </c>
      <c r="C21" s="167" t="s">
        <v>91</v>
      </c>
      <c r="D21" s="171" t="s">
        <v>164</v>
      </c>
      <c r="E21" s="142"/>
      <c r="F21" s="46">
        <v>2</v>
      </c>
      <c r="G21" s="35">
        <v>4</v>
      </c>
      <c r="H21" s="90">
        <f t="shared" si="0"/>
        <v>45</v>
      </c>
      <c r="I21" s="91">
        <f t="shared" si="1"/>
        <v>30</v>
      </c>
      <c r="J21" s="91">
        <f t="shared" si="2"/>
        <v>0</v>
      </c>
      <c r="K21" s="91">
        <f t="shared" si="3"/>
        <v>0</v>
      </c>
      <c r="L21" s="91">
        <f t="shared" si="4"/>
        <v>15</v>
      </c>
      <c r="M21" s="101"/>
      <c r="N21" s="92"/>
      <c r="O21" s="92"/>
      <c r="P21" s="89"/>
      <c r="Q21" s="102"/>
      <c r="R21" s="103"/>
      <c r="S21" s="92"/>
      <c r="T21" s="89"/>
      <c r="U21" s="93"/>
      <c r="V21" s="92"/>
      <c r="W21" s="92"/>
      <c r="X21" s="89"/>
      <c r="Y21" s="93"/>
      <c r="Z21" s="92"/>
      <c r="AA21" s="92"/>
      <c r="AB21" s="89"/>
      <c r="AC21" s="93">
        <v>30</v>
      </c>
      <c r="AD21" s="92"/>
      <c r="AE21" s="92"/>
      <c r="AF21" s="89">
        <v>15</v>
      </c>
      <c r="AG21" s="93"/>
      <c r="AH21" s="92"/>
      <c r="AI21" s="92"/>
      <c r="AJ21" s="89"/>
      <c r="AK21" s="93"/>
      <c r="AL21" s="92"/>
      <c r="AM21" s="92"/>
      <c r="AN21" s="89"/>
    </row>
    <row r="22" spans="2:40" ht="18" customHeight="1" x14ac:dyDescent="0.2">
      <c r="B22" s="31" t="s">
        <v>171</v>
      </c>
      <c r="C22" s="167" t="s">
        <v>93</v>
      </c>
      <c r="D22" s="171" t="s">
        <v>153</v>
      </c>
      <c r="E22" s="142">
        <v>1</v>
      </c>
      <c r="F22" s="46">
        <v>3</v>
      </c>
      <c r="G22" s="35">
        <v>5</v>
      </c>
      <c r="H22" s="90">
        <f t="shared" si="0"/>
        <v>60</v>
      </c>
      <c r="I22" s="91">
        <f t="shared" si="1"/>
        <v>30</v>
      </c>
      <c r="J22" s="91">
        <f t="shared" si="2"/>
        <v>15</v>
      </c>
      <c r="K22" s="91">
        <f t="shared" si="3"/>
        <v>15</v>
      </c>
      <c r="L22" s="91">
        <f t="shared" si="4"/>
        <v>0</v>
      </c>
      <c r="M22" s="101"/>
      <c r="N22" s="92"/>
      <c r="O22" s="92"/>
      <c r="P22" s="89"/>
      <c r="Q22" s="102"/>
      <c r="R22" s="103"/>
      <c r="S22" s="92"/>
      <c r="T22" s="89"/>
      <c r="U22" s="129"/>
      <c r="V22" s="130"/>
      <c r="W22" s="92"/>
      <c r="X22" s="89"/>
      <c r="Y22" s="93">
        <v>15</v>
      </c>
      <c r="Z22" s="92">
        <v>15</v>
      </c>
      <c r="AA22" s="92"/>
      <c r="AB22" s="89"/>
      <c r="AC22" s="152">
        <v>15</v>
      </c>
      <c r="AD22" s="92"/>
      <c r="AE22" s="92">
        <v>15</v>
      </c>
      <c r="AF22" s="89"/>
      <c r="AG22" s="93"/>
      <c r="AH22" s="92"/>
      <c r="AI22" s="92"/>
      <c r="AJ22" s="89"/>
      <c r="AK22" s="93"/>
      <c r="AL22" s="92"/>
      <c r="AM22" s="92"/>
      <c r="AN22" s="89"/>
    </row>
    <row r="23" spans="2:40" ht="18" customHeight="1" x14ac:dyDescent="0.2">
      <c r="B23" s="31" t="s">
        <v>178</v>
      </c>
      <c r="C23" s="167" t="s">
        <v>101</v>
      </c>
      <c r="D23" s="171" t="s">
        <v>157</v>
      </c>
      <c r="E23" s="142">
        <v>1</v>
      </c>
      <c r="F23" s="46">
        <v>3</v>
      </c>
      <c r="G23" s="35">
        <v>7</v>
      </c>
      <c r="H23" s="31">
        <f t="shared" si="0"/>
        <v>75</v>
      </c>
      <c r="I23" s="5">
        <f t="shared" si="1"/>
        <v>45</v>
      </c>
      <c r="J23" s="5">
        <f t="shared" si="2"/>
        <v>15</v>
      </c>
      <c r="K23" s="5">
        <f t="shared" si="3"/>
        <v>0</v>
      </c>
      <c r="L23" s="35">
        <f t="shared" si="4"/>
        <v>15</v>
      </c>
      <c r="M23" s="101"/>
      <c r="N23" s="92"/>
      <c r="O23" s="92"/>
      <c r="P23" s="89"/>
      <c r="Q23" s="93"/>
      <c r="R23" s="92"/>
      <c r="S23" s="92"/>
      <c r="T23" s="89"/>
      <c r="U23" s="126"/>
      <c r="V23" s="92"/>
      <c r="W23" s="92"/>
      <c r="X23" s="89"/>
      <c r="Y23" s="126">
        <v>15</v>
      </c>
      <c r="Z23" s="92">
        <v>15</v>
      </c>
      <c r="AA23" s="92"/>
      <c r="AB23" s="89"/>
      <c r="AC23" s="153">
        <v>30</v>
      </c>
      <c r="AD23" s="92"/>
      <c r="AE23" s="92"/>
      <c r="AF23" s="89">
        <v>15</v>
      </c>
      <c r="AG23" s="97"/>
      <c r="AH23" s="92"/>
      <c r="AI23" s="92"/>
      <c r="AJ23" s="89"/>
      <c r="AK23" s="93"/>
      <c r="AL23" s="92"/>
      <c r="AM23" s="92"/>
      <c r="AN23" s="89"/>
    </row>
    <row r="24" spans="2:40" ht="18" customHeight="1" x14ac:dyDescent="0.2">
      <c r="B24" s="31" t="s">
        <v>172</v>
      </c>
      <c r="C24" s="167" t="s">
        <v>102</v>
      </c>
      <c r="D24" s="171" t="s">
        <v>158</v>
      </c>
      <c r="E24" s="142">
        <v>1</v>
      </c>
      <c r="F24" s="46">
        <v>3</v>
      </c>
      <c r="G24" s="35">
        <v>7</v>
      </c>
      <c r="H24" s="31">
        <f t="shared" si="0"/>
        <v>90</v>
      </c>
      <c r="I24" s="5">
        <f t="shared" si="1"/>
        <v>45</v>
      </c>
      <c r="J24" s="5">
        <f t="shared" si="2"/>
        <v>15</v>
      </c>
      <c r="K24" s="5">
        <f t="shared" si="3"/>
        <v>0</v>
      </c>
      <c r="L24" s="35">
        <f t="shared" si="4"/>
        <v>30</v>
      </c>
      <c r="M24" s="101"/>
      <c r="N24" s="92"/>
      <c r="O24" s="92"/>
      <c r="P24" s="89"/>
      <c r="Q24" s="93"/>
      <c r="R24" s="92"/>
      <c r="S24" s="92"/>
      <c r="T24" s="89"/>
      <c r="U24" s="93"/>
      <c r="V24" s="92"/>
      <c r="W24" s="92"/>
      <c r="X24" s="89"/>
      <c r="Y24" s="126">
        <v>15</v>
      </c>
      <c r="Z24" s="92">
        <v>15</v>
      </c>
      <c r="AA24" s="92"/>
      <c r="AB24" s="89"/>
      <c r="AC24" s="153">
        <v>30</v>
      </c>
      <c r="AD24" s="92"/>
      <c r="AE24" s="92"/>
      <c r="AF24" s="89">
        <v>30</v>
      </c>
      <c r="AG24" s="93"/>
      <c r="AH24" s="92"/>
      <c r="AI24" s="92"/>
      <c r="AJ24" s="89"/>
      <c r="AK24" s="93"/>
      <c r="AL24" s="92"/>
      <c r="AM24" s="92"/>
      <c r="AN24" s="89"/>
    </row>
    <row r="25" spans="2:40" ht="18" customHeight="1" x14ac:dyDescent="0.2">
      <c r="B25" s="31" t="s">
        <v>173</v>
      </c>
      <c r="C25" s="167" t="s">
        <v>129</v>
      </c>
      <c r="D25" s="171" t="s">
        <v>152</v>
      </c>
      <c r="E25" s="142">
        <v>1</v>
      </c>
      <c r="F25" s="46">
        <v>3</v>
      </c>
      <c r="G25" s="35">
        <v>8</v>
      </c>
      <c r="H25" s="31">
        <f t="shared" si="0"/>
        <v>105</v>
      </c>
      <c r="I25" s="5">
        <f t="shared" si="1"/>
        <v>60</v>
      </c>
      <c r="J25" s="5">
        <f t="shared" si="2"/>
        <v>0</v>
      </c>
      <c r="K25" s="5">
        <f t="shared" si="3"/>
        <v>15</v>
      </c>
      <c r="L25" s="35">
        <f t="shared" si="4"/>
        <v>30</v>
      </c>
      <c r="M25" s="101"/>
      <c r="N25" s="92"/>
      <c r="O25" s="92"/>
      <c r="P25" s="89"/>
      <c r="Q25" s="93"/>
      <c r="R25" s="92"/>
      <c r="S25" s="92"/>
      <c r="T25" s="89"/>
      <c r="U25" s="93"/>
      <c r="V25" s="92"/>
      <c r="W25" s="92"/>
      <c r="X25" s="89"/>
      <c r="Y25" s="93">
        <v>30</v>
      </c>
      <c r="Z25" s="92"/>
      <c r="AA25" s="92">
        <v>15</v>
      </c>
      <c r="AB25" s="89"/>
      <c r="AC25" s="152">
        <v>30</v>
      </c>
      <c r="AD25" s="92"/>
      <c r="AE25" s="92"/>
      <c r="AF25" s="89">
        <v>30</v>
      </c>
      <c r="AG25" s="93"/>
      <c r="AH25" s="92"/>
      <c r="AI25" s="92"/>
      <c r="AJ25" s="89"/>
      <c r="AK25" s="93"/>
      <c r="AL25" s="92"/>
      <c r="AM25" s="92"/>
      <c r="AN25" s="89"/>
    </row>
    <row r="26" spans="2:40" ht="18" customHeight="1" x14ac:dyDescent="0.2">
      <c r="B26" s="31" t="s">
        <v>174</v>
      </c>
      <c r="C26" s="167" t="s">
        <v>105</v>
      </c>
      <c r="D26" s="171" t="s">
        <v>159</v>
      </c>
      <c r="E26" s="142"/>
      <c r="F26" s="46">
        <v>2</v>
      </c>
      <c r="G26" s="35">
        <v>3</v>
      </c>
      <c r="H26" s="31">
        <f t="shared" si="0"/>
        <v>30</v>
      </c>
      <c r="I26" s="5">
        <f t="shared" si="1"/>
        <v>15</v>
      </c>
      <c r="J26" s="5">
        <f t="shared" si="2"/>
        <v>0</v>
      </c>
      <c r="K26" s="5">
        <f t="shared" si="3"/>
        <v>15</v>
      </c>
      <c r="L26" s="35">
        <f t="shared" si="4"/>
        <v>0</v>
      </c>
      <c r="M26" s="101"/>
      <c r="N26" s="92"/>
      <c r="O26" s="92"/>
      <c r="P26" s="89"/>
      <c r="Q26" s="93"/>
      <c r="R26" s="92"/>
      <c r="S26" s="92"/>
      <c r="T26" s="89"/>
      <c r="U26" s="93">
        <v>15</v>
      </c>
      <c r="V26" s="92"/>
      <c r="W26" s="92">
        <v>15</v>
      </c>
      <c r="X26" s="89"/>
      <c r="Y26" s="93"/>
      <c r="Z26" s="92"/>
      <c r="AA26" s="92"/>
      <c r="AB26" s="89"/>
      <c r="AC26" s="93"/>
      <c r="AD26" s="92"/>
      <c r="AE26" s="92"/>
      <c r="AF26" s="89"/>
      <c r="AG26" s="93"/>
      <c r="AH26" s="92"/>
      <c r="AI26" s="92"/>
      <c r="AJ26" s="89"/>
      <c r="AK26" s="93"/>
      <c r="AL26" s="92"/>
      <c r="AM26" s="92"/>
      <c r="AN26" s="89"/>
    </row>
    <row r="27" spans="2:40" ht="18" customHeight="1" x14ac:dyDescent="0.2">
      <c r="B27" s="31" t="s">
        <v>179</v>
      </c>
      <c r="C27" s="167" t="s">
        <v>108</v>
      </c>
      <c r="D27" s="171" t="s">
        <v>160</v>
      </c>
      <c r="E27" s="142">
        <v>1</v>
      </c>
      <c r="F27" s="46">
        <v>1</v>
      </c>
      <c r="G27" s="35">
        <v>3</v>
      </c>
      <c r="H27" s="31">
        <f t="shared" si="0"/>
        <v>30</v>
      </c>
      <c r="I27" s="5">
        <f t="shared" si="1"/>
        <v>15</v>
      </c>
      <c r="J27" s="5">
        <f t="shared" si="2"/>
        <v>15</v>
      </c>
      <c r="K27" s="5">
        <f t="shared" si="3"/>
        <v>0</v>
      </c>
      <c r="L27" s="35">
        <f t="shared" si="4"/>
        <v>0</v>
      </c>
      <c r="M27" s="101"/>
      <c r="N27" s="92"/>
      <c r="O27" s="92"/>
      <c r="P27" s="89"/>
      <c r="Q27" s="93"/>
      <c r="R27" s="92"/>
      <c r="S27" s="92"/>
      <c r="T27" s="89"/>
      <c r="U27" s="93"/>
      <c r="V27" s="92"/>
      <c r="W27" s="92"/>
      <c r="X27" s="89"/>
      <c r="Y27" s="93"/>
      <c r="Z27" s="92"/>
      <c r="AA27" s="92"/>
      <c r="AB27" s="89"/>
      <c r="AC27" s="93"/>
      <c r="AD27" s="92"/>
      <c r="AE27" s="92"/>
      <c r="AF27" s="89"/>
      <c r="AG27" s="153">
        <v>15</v>
      </c>
      <c r="AH27" s="92">
        <v>15</v>
      </c>
      <c r="AI27" s="92"/>
      <c r="AJ27" s="89"/>
      <c r="AK27" s="93"/>
      <c r="AL27" s="92"/>
      <c r="AM27" s="92"/>
      <c r="AN27" s="89"/>
    </row>
    <row r="28" spans="2:40" ht="18" customHeight="1" x14ac:dyDescent="0.2">
      <c r="B28" s="31" t="s">
        <v>175</v>
      </c>
      <c r="C28" s="167" t="s">
        <v>109</v>
      </c>
      <c r="D28" s="171" t="s">
        <v>154</v>
      </c>
      <c r="E28" s="142"/>
      <c r="F28" s="46">
        <v>2</v>
      </c>
      <c r="G28" s="35">
        <v>4</v>
      </c>
      <c r="H28" s="31">
        <f t="shared" si="0"/>
        <v>30</v>
      </c>
      <c r="I28" s="5">
        <f t="shared" si="1"/>
        <v>15</v>
      </c>
      <c r="J28" s="5">
        <f t="shared" si="2"/>
        <v>0</v>
      </c>
      <c r="K28" s="5">
        <f t="shared" si="3"/>
        <v>0</v>
      </c>
      <c r="L28" s="35">
        <f t="shared" si="4"/>
        <v>15</v>
      </c>
      <c r="M28" s="101"/>
      <c r="N28" s="92"/>
      <c r="O28" s="92"/>
      <c r="P28" s="89"/>
      <c r="Q28" s="93"/>
      <c r="R28" s="92"/>
      <c r="S28" s="92"/>
      <c r="T28" s="89"/>
      <c r="U28" s="93"/>
      <c r="V28" s="92"/>
      <c r="W28" s="92"/>
      <c r="X28" s="89"/>
      <c r="Y28" s="93"/>
      <c r="Z28" s="92"/>
      <c r="AA28" s="92"/>
      <c r="AB28" s="89"/>
      <c r="AC28" s="93">
        <v>15</v>
      </c>
      <c r="AD28" s="92"/>
      <c r="AE28" s="92"/>
      <c r="AF28" s="89">
        <v>15</v>
      </c>
      <c r="AG28" s="93"/>
      <c r="AH28" s="92"/>
      <c r="AI28" s="92"/>
      <c r="AJ28" s="89"/>
      <c r="AK28" s="93"/>
      <c r="AL28" s="92"/>
      <c r="AM28" s="92"/>
      <c r="AN28" s="89"/>
    </row>
    <row r="29" spans="2:40" ht="18" customHeight="1" x14ac:dyDescent="0.2">
      <c r="B29" s="143" t="s">
        <v>176</v>
      </c>
      <c r="C29" s="168" t="s">
        <v>130</v>
      </c>
      <c r="D29" s="172" t="s">
        <v>161</v>
      </c>
      <c r="E29" s="144"/>
      <c r="F29" s="46">
        <v>2</v>
      </c>
      <c r="G29" s="35">
        <v>4</v>
      </c>
      <c r="H29" s="31">
        <f t="shared" si="0"/>
        <v>45</v>
      </c>
      <c r="I29" s="5">
        <f t="shared" si="1"/>
        <v>15</v>
      </c>
      <c r="J29" s="5">
        <f t="shared" si="2"/>
        <v>0</v>
      </c>
      <c r="K29" s="5">
        <f t="shared" si="3"/>
        <v>30</v>
      </c>
      <c r="L29" s="35">
        <f t="shared" si="4"/>
        <v>0</v>
      </c>
      <c r="M29" s="101"/>
      <c r="N29" s="92"/>
      <c r="O29" s="92"/>
      <c r="P29" s="89"/>
      <c r="Q29" s="93"/>
      <c r="R29" s="92"/>
      <c r="S29" s="92"/>
      <c r="T29" s="89"/>
      <c r="U29" s="93"/>
      <c r="V29" s="92"/>
      <c r="W29" s="92"/>
      <c r="X29" s="89"/>
      <c r="Y29" s="93"/>
      <c r="Z29" s="92"/>
      <c r="AA29" s="92"/>
      <c r="AB29" s="89"/>
      <c r="AC29" s="93"/>
      <c r="AD29" s="92"/>
      <c r="AE29" s="92"/>
      <c r="AF29" s="89"/>
      <c r="AG29" s="93">
        <v>15</v>
      </c>
      <c r="AH29" s="92"/>
      <c r="AI29" s="92">
        <v>30</v>
      </c>
      <c r="AJ29" s="89"/>
      <c r="AK29" s="93"/>
      <c r="AL29" s="92"/>
      <c r="AM29" s="92"/>
      <c r="AN29" s="89"/>
    </row>
    <row r="30" spans="2:40" ht="34.5" customHeight="1" x14ac:dyDescent="0.2">
      <c r="B30" s="143" t="s">
        <v>180</v>
      </c>
      <c r="C30" s="168" t="s">
        <v>138</v>
      </c>
      <c r="D30" s="172" t="s">
        <v>163</v>
      </c>
      <c r="E30" s="144"/>
      <c r="F30" s="46">
        <v>1</v>
      </c>
      <c r="G30" s="35">
        <v>4</v>
      </c>
      <c r="H30" s="31">
        <f t="shared" si="0"/>
        <v>30</v>
      </c>
      <c r="I30" s="5">
        <f t="shared" si="1"/>
        <v>30</v>
      </c>
      <c r="J30" s="5">
        <f t="shared" si="2"/>
        <v>0</v>
      </c>
      <c r="K30" s="5">
        <f t="shared" si="3"/>
        <v>0</v>
      </c>
      <c r="L30" s="35">
        <f t="shared" si="4"/>
        <v>0</v>
      </c>
      <c r="M30" s="101"/>
      <c r="N30" s="92"/>
      <c r="O30" s="92"/>
      <c r="P30" s="89"/>
      <c r="Q30" s="93"/>
      <c r="R30" s="92"/>
      <c r="S30" s="92"/>
      <c r="T30" s="89"/>
      <c r="U30" s="93"/>
      <c r="V30" s="92"/>
      <c r="W30" s="92"/>
      <c r="X30" s="89"/>
      <c r="Y30" s="93"/>
      <c r="Z30" s="92"/>
      <c r="AA30" s="92"/>
      <c r="AB30" s="89"/>
      <c r="AC30" s="129"/>
      <c r="AD30" s="92"/>
      <c r="AE30" s="92"/>
      <c r="AF30" s="89"/>
      <c r="AG30" s="93"/>
      <c r="AH30" s="92"/>
      <c r="AI30" s="92"/>
      <c r="AJ30" s="89"/>
      <c r="AK30" s="93">
        <v>30</v>
      </c>
      <c r="AL30" s="92"/>
      <c r="AM30" s="92"/>
      <c r="AN30" s="89"/>
    </row>
    <row r="31" spans="2:40" ht="18" customHeight="1" x14ac:dyDescent="0.2">
      <c r="B31" s="143" t="s">
        <v>181</v>
      </c>
      <c r="C31" s="168" t="s">
        <v>111</v>
      </c>
      <c r="D31" s="172" t="s">
        <v>156</v>
      </c>
      <c r="E31" s="144"/>
      <c r="F31" s="46">
        <v>1</v>
      </c>
      <c r="G31" s="35">
        <v>2</v>
      </c>
      <c r="H31" s="31">
        <f t="shared" si="0"/>
        <v>15</v>
      </c>
      <c r="I31" s="5">
        <f t="shared" si="1"/>
        <v>15</v>
      </c>
      <c r="J31" s="5">
        <f t="shared" si="2"/>
        <v>0</v>
      </c>
      <c r="K31" s="5">
        <f t="shared" si="3"/>
        <v>0</v>
      </c>
      <c r="L31" s="35">
        <f t="shared" si="4"/>
        <v>0</v>
      </c>
      <c r="M31" s="101"/>
      <c r="N31" s="92"/>
      <c r="O31" s="92"/>
      <c r="P31" s="89"/>
      <c r="Q31" s="93"/>
      <c r="R31" s="92"/>
      <c r="S31" s="92"/>
      <c r="T31" s="89"/>
      <c r="U31" s="93"/>
      <c r="V31" s="92"/>
      <c r="W31" s="92"/>
      <c r="X31" s="89"/>
      <c r="Y31" s="93"/>
      <c r="Z31" s="92"/>
      <c r="AA31" s="92"/>
      <c r="AB31" s="89"/>
      <c r="AC31" s="129"/>
      <c r="AD31" s="92"/>
      <c r="AE31" s="92"/>
      <c r="AF31" s="89"/>
      <c r="AG31" s="93"/>
      <c r="AH31" s="92"/>
      <c r="AI31" s="92"/>
      <c r="AJ31" s="89"/>
      <c r="AK31" s="93">
        <v>15</v>
      </c>
      <c r="AL31" s="92"/>
      <c r="AM31" s="92"/>
      <c r="AN31" s="89"/>
    </row>
    <row r="32" spans="2:40" ht="18" customHeight="1" thickBot="1" x14ac:dyDescent="0.25">
      <c r="B32" s="145" t="s">
        <v>177</v>
      </c>
      <c r="C32" s="170" t="s">
        <v>137</v>
      </c>
      <c r="D32" s="173" t="s">
        <v>155</v>
      </c>
      <c r="E32" s="146"/>
      <c r="F32" s="147">
        <v>2</v>
      </c>
      <c r="G32" s="134">
        <v>3</v>
      </c>
      <c r="H32" s="135">
        <f t="shared" si="0"/>
        <v>30</v>
      </c>
      <c r="I32" s="136">
        <f t="shared" si="1"/>
        <v>15</v>
      </c>
      <c r="J32" s="136">
        <f t="shared" si="2"/>
        <v>0</v>
      </c>
      <c r="K32" s="136">
        <f t="shared" si="3"/>
        <v>0</v>
      </c>
      <c r="L32" s="134">
        <f t="shared" si="4"/>
        <v>15</v>
      </c>
      <c r="M32" s="137"/>
      <c r="N32" s="138"/>
      <c r="O32" s="138"/>
      <c r="P32" s="139"/>
      <c r="Q32" s="140"/>
      <c r="R32" s="138"/>
      <c r="S32" s="138"/>
      <c r="T32" s="139"/>
      <c r="U32" s="140"/>
      <c r="V32" s="138"/>
      <c r="W32" s="138"/>
      <c r="X32" s="139"/>
      <c r="Y32" s="140"/>
      <c r="Z32" s="138"/>
      <c r="AA32" s="138"/>
      <c r="AB32" s="139"/>
      <c r="AC32" s="140"/>
      <c r="AD32" s="138"/>
      <c r="AE32" s="138"/>
      <c r="AF32" s="139"/>
      <c r="AG32" s="140">
        <v>15</v>
      </c>
      <c r="AH32" s="138"/>
      <c r="AI32" s="138"/>
      <c r="AJ32" s="139">
        <v>15</v>
      </c>
      <c r="AK32" s="140"/>
      <c r="AL32" s="138"/>
      <c r="AM32" s="138"/>
      <c r="AN32" s="139"/>
    </row>
    <row r="34" spans="3:16" ht="18" customHeight="1" x14ac:dyDescent="0.2">
      <c r="G34" s="148">
        <f>SUM(G18:G32)</f>
        <v>63</v>
      </c>
      <c r="H34" s="148">
        <f>SUM(H18:H32)</f>
        <v>675</v>
      </c>
    </row>
    <row r="47" spans="3:16" ht="18" customHeight="1" x14ac:dyDescent="0.2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O47" s="2"/>
      <c r="P47" s="2"/>
    </row>
  </sheetData>
  <mergeCells count="66">
    <mergeCell ref="B2:AN2"/>
    <mergeCell ref="AC11:AN11"/>
    <mergeCell ref="B4:D4"/>
    <mergeCell ref="E4:AB5"/>
    <mergeCell ref="AC4:AN4"/>
    <mergeCell ref="B5:D6"/>
    <mergeCell ref="B7:D7"/>
    <mergeCell ref="B8:D8"/>
    <mergeCell ref="AC8:AN8"/>
    <mergeCell ref="B9:D9"/>
    <mergeCell ref="AC9:AN9"/>
    <mergeCell ref="B10:D10"/>
    <mergeCell ref="AC10:AN10"/>
    <mergeCell ref="B11:D11"/>
    <mergeCell ref="AC5:AN5"/>
    <mergeCell ref="AC7:AN7"/>
    <mergeCell ref="AL16:AL17"/>
    <mergeCell ref="AM16:AM17"/>
    <mergeCell ref="AN16:AN17"/>
    <mergeCell ref="AG16:AG17"/>
    <mergeCell ref="AH16:AH17"/>
    <mergeCell ref="AI16:AI17"/>
    <mergeCell ref="AJ16:AJ17"/>
    <mergeCell ref="AK16:AK17"/>
    <mergeCell ref="AB16:AB17"/>
    <mergeCell ref="AC16:AC17"/>
    <mergeCell ref="AD16:AD17"/>
    <mergeCell ref="AE16:AE17"/>
    <mergeCell ref="AF16:AF17"/>
    <mergeCell ref="M15:AN15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G15:G17"/>
    <mergeCell ref="I15:I17"/>
    <mergeCell ref="J15:J17"/>
    <mergeCell ref="K15:K17"/>
    <mergeCell ref="L15:L17"/>
    <mergeCell ref="B13:B17"/>
    <mergeCell ref="C13:D17"/>
    <mergeCell ref="E13:G14"/>
    <mergeCell ref="H13:L13"/>
    <mergeCell ref="M13:AN13"/>
    <mergeCell ref="H14:H17"/>
    <mergeCell ref="I14:L14"/>
    <mergeCell ref="M14:P14"/>
    <mergeCell ref="Q14:T14"/>
    <mergeCell ref="U14:X14"/>
    <mergeCell ref="Y14:AB14"/>
    <mergeCell ref="AC14:AF14"/>
    <mergeCell ref="AG14:AJ14"/>
    <mergeCell ref="AK14:AN14"/>
    <mergeCell ref="E15:E17"/>
    <mergeCell ref="F15:F1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1"/>
  <sheetViews>
    <sheetView topLeftCell="B9" zoomScale="60" zoomScaleNormal="60" workbookViewId="0">
      <selection activeCell="J17" sqref="J17:AP39"/>
    </sheetView>
  </sheetViews>
  <sheetFormatPr defaultColWidth="11.42578125" defaultRowHeight="18" customHeight="1" x14ac:dyDescent="0.2"/>
  <cols>
    <col min="1" max="2" width="11.42578125" style="7"/>
    <col min="3" max="3" width="8.42578125" style="132" customWidth="1"/>
    <col min="4" max="4" width="4.42578125" style="7" customWidth="1"/>
    <col min="5" max="5" width="32.5703125" style="7" customWidth="1"/>
    <col min="6" max="6" width="38.5703125" style="7" customWidth="1"/>
    <col min="7" max="7" width="6.42578125" style="7" customWidth="1"/>
    <col min="8" max="8" width="6" style="7" customWidth="1"/>
    <col min="9" max="9" width="9" style="7" customWidth="1"/>
    <col min="10" max="14" width="7.28515625" style="7" customWidth="1"/>
    <col min="15" max="42" width="4.28515625" style="7" customWidth="1"/>
    <col min="43" max="44" width="5.85546875" style="7" customWidth="1"/>
    <col min="45" max="45" width="11.42578125" style="7" customWidth="1"/>
    <col min="46" max="46" width="37.28515625" style="7" bestFit="1" customWidth="1"/>
    <col min="47" max="49" width="11.42578125" style="7" customWidth="1"/>
    <col min="50" max="50" width="37.28515625" style="7" bestFit="1" customWidth="1"/>
    <col min="51" max="52" width="14.140625" style="7" customWidth="1"/>
    <col min="53" max="53" width="17.28515625" style="7" customWidth="1"/>
    <col min="54" max="55" width="11.42578125" style="7" customWidth="1"/>
    <col min="56" max="56" width="59.7109375" style="7" bestFit="1" customWidth="1"/>
    <col min="57" max="16384" width="11.42578125" style="7"/>
  </cols>
  <sheetData>
    <row r="1" spans="4:42" ht="16.5" thickBot="1" x14ac:dyDescent="0.25"/>
    <row r="2" spans="4:42" ht="15.75" x14ac:dyDescent="0.2">
      <c r="D2" s="482"/>
      <c r="E2" s="483"/>
      <c r="F2" s="484"/>
      <c r="G2" s="485" t="s">
        <v>304</v>
      </c>
      <c r="H2" s="486"/>
      <c r="I2" s="486"/>
      <c r="J2" s="486"/>
      <c r="K2" s="486"/>
      <c r="L2" s="486"/>
      <c r="M2" s="486"/>
      <c r="N2" s="486"/>
      <c r="O2" s="486"/>
      <c r="P2" s="486"/>
      <c r="Q2" s="486"/>
      <c r="R2" s="486"/>
      <c r="S2" s="486"/>
      <c r="T2" s="486"/>
      <c r="U2" s="486"/>
      <c r="V2" s="486"/>
      <c r="W2" s="486"/>
      <c r="X2" s="486"/>
      <c r="Y2" s="486"/>
      <c r="Z2" s="486"/>
      <c r="AA2" s="551"/>
      <c r="AB2" s="551"/>
      <c r="AC2" s="551"/>
      <c r="AD2" s="552"/>
      <c r="AE2" s="555" t="s">
        <v>305</v>
      </c>
      <c r="AF2" s="373"/>
      <c r="AG2" s="373"/>
      <c r="AH2" s="373"/>
      <c r="AI2" s="373"/>
      <c r="AJ2" s="373"/>
      <c r="AK2" s="373"/>
      <c r="AL2" s="373"/>
      <c r="AM2" s="373"/>
      <c r="AN2" s="373"/>
      <c r="AO2" s="373"/>
      <c r="AP2" s="556"/>
    </row>
    <row r="3" spans="4:42" ht="15.75" x14ac:dyDescent="0.2">
      <c r="D3" s="494" t="s">
        <v>125</v>
      </c>
      <c r="E3" s="495"/>
      <c r="F3" s="496"/>
      <c r="G3" s="488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553"/>
      <c r="AB3" s="553"/>
      <c r="AC3" s="553"/>
      <c r="AD3" s="554"/>
      <c r="AE3" s="233"/>
      <c r="AF3" s="8"/>
      <c r="AG3" s="8"/>
      <c r="AH3" s="8"/>
      <c r="AI3" s="8"/>
      <c r="AJ3" s="8"/>
      <c r="AK3" s="8"/>
      <c r="AL3" s="8"/>
      <c r="AM3" s="8"/>
      <c r="AN3" s="8"/>
      <c r="AO3" s="8"/>
      <c r="AP3" s="234"/>
    </row>
    <row r="4" spans="4:42" ht="39" x14ac:dyDescent="0.2">
      <c r="D4" s="494"/>
      <c r="E4" s="495"/>
      <c r="F4" s="496"/>
      <c r="G4" s="193"/>
      <c r="H4" s="228"/>
      <c r="I4" s="228"/>
      <c r="J4" s="228"/>
      <c r="K4" s="9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196"/>
      <c r="AB4" s="196"/>
      <c r="AC4" s="196"/>
      <c r="AD4" s="196"/>
      <c r="AE4" s="233"/>
      <c r="AF4" s="8"/>
      <c r="AG4" s="8"/>
      <c r="AH4" s="8"/>
      <c r="AI4" s="8"/>
      <c r="AJ4" s="8"/>
      <c r="AK4" s="8"/>
      <c r="AL4" s="8"/>
      <c r="AM4" s="8"/>
      <c r="AN4" s="8"/>
      <c r="AO4" s="8"/>
      <c r="AP4" s="234"/>
    </row>
    <row r="5" spans="4:42" ht="39" x14ac:dyDescent="0.2">
      <c r="D5" s="350" t="s">
        <v>321</v>
      </c>
      <c r="E5" s="351"/>
      <c r="F5" s="352"/>
      <c r="G5" s="193" t="s">
        <v>80</v>
      </c>
      <c r="H5" s="228"/>
      <c r="I5" s="228"/>
      <c r="J5" s="228"/>
      <c r="K5" s="9" t="s">
        <v>81</v>
      </c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193"/>
      <c r="AA5" s="11"/>
      <c r="AB5" s="229"/>
      <c r="AC5" s="229"/>
      <c r="AD5" s="229"/>
      <c r="AE5" s="235"/>
      <c r="AF5" s="236"/>
      <c r="AG5" s="236"/>
      <c r="AH5" s="236"/>
      <c r="AI5" s="236"/>
      <c r="AJ5" s="236"/>
      <c r="AK5" s="236"/>
      <c r="AL5" s="236"/>
      <c r="AM5" s="236"/>
      <c r="AN5" s="236"/>
      <c r="AO5" s="236"/>
      <c r="AP5" s="237"/>
    </row>
    <row r="6" spans="4:42" ht="15.75" x14ac:dyDescent="0.2">
      <c r="D6" s="476" t="s">
        <v>77</v>
      </c>
      <c r="E6" s="477"/>
      <c r="F6" s="478"/>
      <c r="G6" s="193" t="s">
        <v>62</v>
      </c>
      <c r="H6" s="230"/>
      <c r="I6" s="230"/>
      <c r="J6" s="230"/>
      <c r="K6" s="9" t="s">
        <v>79</v>
      </c>
      <c r="L6" s="11"/>
      <c r="M6" s="230"/>
      <c r="N6" s="9"/>
      <c r="O6" s="9"/>
      <c r="Q6" s="9"/>
      <c r="R6" s="9"/>
      <c r="S6" s="9"/>
      <c r="T6" s="9"/>
      <c r="U6" s="9"/>
      <c r="V6" s="9"/>
      <c r="W6" s="9"/>
      <c r="X6" s="9"/>
      <c r="Y6" s="193"/>
      <c r="Z6" s="193"/>
      <c r="AA6" s="11"/>
      <c r="AB6" s="229"/>
      <c r="AC6" s="229"/>
      <c r="AD6" s="229"/>
      <c r="AE6" s="476" t="s">
        <v>306</v>
      </c>
      <c r="AF6" s="477"/>
      <c r="AG6" s="477"/>
      <c r="AH6" s="477"/>
      <c r="AI6" s="477"/>
      <c r="AJ6" s="477"/>
      <c r="AK6" s="477"/>
      <c r="AL6" s="477"/>
      <c r="AM6" s="477"/>
      <c r="AN6" s="477"/>
      <c r="AO6" s="477"/>
      <c r="AP6" s="557"/>
    </row>
    <row r="7" spans="4:42" ht="15.75" x14ac:dyDescent="0.2">
      <c r="D7" s="350" t="s">
        <v>56</v>
      </c>
      <c r="E7" s="351"/>
      <c r="F7" s="352"/>
      <c r="G7" s="193" t="s">
        <v>61</v>
      </c>
      <c r="H7" s="230"/>
      <c r="I7" s="230"/>
      <c r="J7" s="193"/>
      <c r="K7" s="9" t="s">
        <v>76</v>
      </c>
      <c r="L7" s="11"/>
      <c r="M7" s="9"/>
      <c r="N7" s="9"/>
      <c r="O7" s="8"/>
      <c r="Q7" s="230"/>
      <c r="R7" s="9"/>
      <c r="S7" s="9"/>
      <c r="T7" s="9"/>
      <c r="U7" s="9"/>
      <c r="V7" s="9"/>
      <c r="W7" s="9"/>
      <c r="X7" s="9"/>
      <c r="Y7" s="193"/>
      <c r="Z7" s="193"/>
      <c r="AA7" s="11"/>
      <c r="AB7" s="193"/>
      <c r="AC7" s="193"/>
      <c r="AD7" s="193"/>
      <c r="AE7" s="476" t="s">
        <v>307</v>
      </c>
      <c r="AF7" s="477"/>
      <c r="AG7" s="477"/>
      <c r="AH7" s="477"/>
      <c r="AI7" s="477"/>
      <c r="AJ7" s="477"/>
      <c r="AK7" s="477"/>
      <c r="AL7" s="477"/>
      <c r="AM7" s="477"/>
      <c r="AN7" s="477"/>
      <c r="AO7" s="477"/>
      <c r="AP7" s="557"/>
    </row>
    <row r="8" spans="4:42" ht="15.75" x14ac:dyDescent="0.2">
      <c r="D8" s="350"/>
      <c r="E8" s="351"/>
      <c r="F8" s="352"/>
      <c r="G8" s="193" t="s">
        <v>0</v>
      </c>
      <c r="H8" s="193"/>
      <c r="I8" s="193"/>
      <c r="J8" s="193"/>
      <c r="K8" s="9" t="s">
        <v>88</v>
      </c>
      <c r="L8" s="11"/>
      <c r="M8" s="9"/>
      <c r="N8" s="9"/>
      <c r="O8" s="9"/>
      <c r="Q8" s="230"/>
      <c r="R8" s="9"/>
      <c r="S8" s="9"/>
      <c r="T8" s="9"/>
      <c r="U8" s="9"/>
      <c r="V8" s="9"/>
      <c r="W8" s="9"/>
      <c r="X8" s="9"/>
      <c r="Y8" s="193"/>
      <c r="Z8" s="193"/>
      <c r="AA8" s="11"/>
      <c r="AB8" s="193"/>
      <c r="AC8" s="193"/>
      <c r="AD8" s="193"/>
      <c r="AE8" s="476"/>
      <c r="AF8" s="477"/>
      <c r="AG8" s="477"/>
      <c r="AH8" s="477"/>
      <c r="AI8" s="477"/>
      <c r="AJ8" s="477"/>
      <c r="AK8" s="477"/>
      <c r="AL8" s="477"/>
      <c r="AM8" s="477"/>
      <c r="AN8" s="477"/>
      <c r="AO8" s="477"/>
      <c r="AP8" s="557"/>
    </row>
    <row r="9" spans="4:42" ht="15.75" x14ac:dyDescent="0.2">
      <c r="D9" s="350"/>
      <c r="E9" s="351"/>
      <c r="F9" s="352"/>
      <c r="G9" s="12"/>
      <c r="H9" s="193"/>
      <c r="I9" s="193"/>
      <c r="J9" s="193"/>
      <c r="K9" s="9"/>
      <c r="L9" s="13"/>
      <c r="M9" s="13"/>
      <c r="N9" s="13"/>
      <c r="O9" s="13"/>
      <c r="Q9" s="9"/>
      <c r="R9" s="9"/>
      <c r="S9" s="9"/>
      <c r="T9" s="9"/>
      <c r="U9" s="9"/>
      <c r="V9" s="9"/>
      <c r="W9" s="9"/>
      <c r="X9" s="9"/>
      <c r="Y9" s="193"/>
      <c r="Z9" s="193"/>
      <c r="AA9" s="11"/>
      <c r="AB9" s="193"/>
      <c r="AC9" s="193"/>
      <c r="AD9" s="193"/>
      <c r="AE9" s="225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38"/>
    </row>
    <row r="10" spans="4:42" ht="16.5" thickBot="1" x14ac:dyDescent="0.25">
      <c r="D10" s="225"/>
      <c r="E10" s="226"/>
      <c r="F10" s="227"/>
      <c r="G10" s="12"/>
      <c r="H10" s="193"/>
      <c r="I10" s="193"/>
      <c r="J10" s="193"/>
      <c r="W10" s="9"/>
      <c r="X10" s="9"/>
      <c r="Y10" s="193"/>
      <c r="Z10" s="193"/>
      <c r="AA10" s="11"/>
      <c r="AB10" s="193"/>
      <c r="AC10" s="193"/>
      <c r="AD10" s="193"/>
      <c r="AE10" s="548" t="s">
        <v>308</v>
      </c>
      <c r="AF10" s="549"/>
      <c r="AG10" s="549"/>
      <c r="AH10" s="549"/>
      <c r="AI10" s="549"/>
      <c r="AJ10" s="549"/>
      <c r="AK10" s="549"/>
      <c r="AL10" s="549"/>
      <c r="AM10" s="549"/>
      <c r="AN10" s="549"/>
      <c r="AO10" s="549"/>
      <c r="AP10" s="550"/>
    </row>
    <row r="11" spans="4:42" ht="16.5" thickBot="1" x14ac:dyDescent="0.25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4:42" ht="15.75" x14ac:dyDescent="0.2">
      <c r="D12" s="544" t="s">
        <v>1</v>
      </c>
      <c r="E12" s="456" t="s">
        <v>2</v>
      </c>
      <c r="F12" s="457"/>
      <c r="G12" s="462" t="s">
        <v>3</v>
      </c>
      <c r="H12" s="463"/>
      <c r="I12" s="464"/>
      <c r="J12" s="394" t="s">
        <v>4</v>
      </c>
      <c r="K12" s="382"/>
      <c r="L12" s="382"/>
      <c r="M12" s="382"/>
      <c r="N12" s="382"/>
      <c r="O12" s="394" t="s">
        <v>5</v>
      </c>
      <c r="P12" s="382"/>
      <c r="Q12" s="382"/>
      <c r="R12" s="382"/>
      <c r="S12" s="382"/>
      <c r="T12" s="382"/>
      <c r="U12" s="382"/>
      <c r="V12" s="382"/>
      <c r="W12" s="382"/>
      <c r="X12" s="382"/>
      <c r="Y12" s="382"/>
      <c r="Z12" s="382"/>
      <c r="AA12" s="382"/>
      <c r="AB12" s="382"/>
      <c r="AC12" s="382"/>
      <c r="AD12" s="382"/>
      <c r="AE12" s="382"/>
      <c r="AF12" s="382"/>
      <c r="AG12" s="382"/>
      <c r="AH12" s="382"/>
      <c r="AI12" s="382"/>
      <c r="AJ12" s="382"/>
      <c r="AK12" s="382"/>
      <c r="AL12" s="382"/>
      <c r="AM12" s="382"/>
      <c r="AN12" s="382"/>
      <c r="AO12" s="382"/>
      <c r="AP12" s="383"/>
    </row>
    <row r="13" spans="4:42" ht="15.75" x14ac:dyDescent="0.2">
      <c r="D13" s="545"/>
      <c r="E13" s="458"/>
      <c r="F13" s="459"/>
      <c r="G13" s="465"/>
      <c r="H13" s="466"/>
      <c r="I13" s="467"/>
      <c r="J13" s="532" t="s">
        <v>6</v>
      </c>
      <c r="K13" s="402" t="s">
        <v>7</v>
      </c>
      <c r="L13" s="402"/>
      <c r="M13" s="402"/>
      <c r="N13" s="404"/>
      <c r="O13" s="470" t="s">
        <v>117</v>
      </c>
      <c r="P13" s="471"/>
      <c r="Q13" s="471"/>
      <c r="R13" s="472"/>
      <c r="S13" s="470" t="s">
        <v>118</v>
      </c>
      <c r="T13" s="471"/>
      <c r="U13" s="471"/>
      <c r="V13" s="472"/>
      <c r="W13" s="470" t="s">
        <v>119</v>
      </c>
      <c r="X13" s="471"/>
      <c r="Y13" s="471"/>
      <c r="Z13" s="472"/>
      <c r="AA13" s="470" t="s">
        <v>120</v>
      </c>
      <c r="AB13" s="471"/>
      <c r="AC13" s="471"/>
      <c r="AD13" s="472"/>
      <c r="AE13" s="470" t="s">
        <v>121</v>
      </c>
      <c r="AF13" s="471"/>
      <c r="AG13" s="471"/>
      <c r="AH13" s="472"/>
      <c r="AI13" s="470" t="s">
        <v>122</v>
      </c>
      <c r="AJ13" s="471"/>
      <c r="AK13" s="471"/>
      <c r="AL13" s="472"/>
      <c r="AM13" s="470" t="s">
        <v>123</v>
      </c>
      <c r="AN13" s="471"/>
      <c r="AO13" s="471"/>
      <c r="AP13" s="472"/>
    </row>
    <row r="14" spans="4:42" ht="15.75" x14ac:dyDescent="0.2">
      <c r="D14" s="545"/>
      <c r="E14" s="458"/>
      <c r="F14" s="459"/>
      <c r="G14" s="413" t="s">
        <v>8</v>
      </c>
      <c r="H14" s="473" t="s">
        <v>9</v>
      </c>
      <c r="I14" s="397" t="s">
        <v>59</v>
      </c>
      <c r="J14" s="420"/>
      <c r="K14" s="402" t="s">
        <v>10</v>
      </c>
      <c r="L14" s="402" t="s">
        <v>11</v>
      </c>
      <c r="M14" s="402" t="s">
        <v>12</v>
      </c>
      <c r="N14" s="404" t="s">
        <v>54</v>
      </c>
      <c r="O14" s="450" t="s">
        <v>85</v>
      </c>
      <c r="P14" s="451"/>
      <c r="Q14" s="451"/>
      <c r="R14" s="451"/>
      <c r="S14" s="451"/>
      <c r="T14" s="451"/>
      <c r="U14" s="451"/>
      <c r="V14" s="451"/>
      <c r="W14" s="451"/>
      <c r="X14" s="451"/>
      <c r="Y14" s="451"/>
      <c r="Z14" s="451"/>
      <c r="AA14" s="451"/>
      <c r="AB14" s="451"/>
      <c r="AC14" s="451"/>
      <c r="AD14" s="451"/>
      <c r="AE14" s="451"/>
      <c r="AF14" s="451"/>
      <c r="AG14" s="451"/>
      <c r="AH14" s="451"/>
      <c r="AI14" s="451"/>
      <c r="AJ14" s="451"/>
      <c r="AK14" s="451"/>
      <c r="AL14" s="451"/>
      <c r="AM14" s="451"/>
      <c r="AN14" s="451"/>
      <c r="AO14" s="451"/>
      <c r="AP14" s="452"/>
    </row>
    <row r="15" spans="4:42" ht="15.75" x14ac:dyDescent="0.2">
      <c r="D15" s="545"/>
      <c r="E15" s="458"/>
      <c r="F15" s="459"/>
      <c r="G15" s="413"/>
      <c r="H15" s="474"/>
      <c r="I15" s="418"/>
      <c r="J15" s="420"/>
      <c r="K15" s="402"/>
      <c r="L15" s="402"/>
      <c r="M15" s="402"/>
      <c r="N15" s="404"/>
      <c r="O15" s="399" t="s">
        <v>10</v>
      </c>
      <c r="P15" s="401" t="s">
        <v>11</v>
      </c>
      <c r="Q15" s="395" t="s">
        <v>13</v>
      </c>
      <c r="R15" s="397" t="s">
        <v>57</v>
      </c>
      <c r="S15" s="399" t="s">
        <v>10</v>
      </c>
      <c r="T15" s="401" t="s">
        <v>11</v>
      </c>
      <c r="U15" s="395" t="s">
        <v>13</v>
      </c>
      <c r="V15" s="397" t="s">
        <v>57</v>
      </c>
      <c r="W15" s="399" t="s">
        <v>10</v>
      </c>
      <c r="X15" s="401" t="s">
        <v>11</v>
      </c>
      <c r="Y15" s="395" t="s">
        <v>13</v>
      </c>
      <c r="Z15" s="397" t="s">
        <v>57</v>
      </c>
      <c r="AA15" s="399" t="s">
        <v>10</v>
      </c>
      <c r="AB15" s="401" t="s">
        <v>11</v>
      </c>
      <c r="AC15" s="395" t="s">
        <v>13</v>
      </c>
      <c r="AD15" s="397" t="s">
        <v>57</v>
      </c>
      <c r="AE15" s="399" t="s">
        <v>10</v>
      </c>
      <c r="AF15" s="401" t="s">
        <v>11</v>
      </c>
      <c r="AG15" s="395" t="s">
        <v>13</v>
      </c>
      <c r="AH15" s="397" t="s">
        <v>57</v>
      </c>
      <c r="AI15" s="399" t="s">
        <v>10</v>
      </c>
      <c r="AJ15" s="401" t="s">
        <v>11</v>
      </c>
      <c r="AK15" s="395" t="s">
        <v>13</v>
      </c>
      <c r="AL15" s="397" t="s">
        <v>57</v>
      </c>
      <c r="AM15" s="399" t="s">
        <v>10</v>
      </c>
      <c r="AN15" s="401" t="s">
        <v>11</v>
      </c>
      <c r="AO15" s="395" t="s">
        <v>13</v>
      </c>
      <c r="AP15" s="397" t="s">
        <v>57</v>
      </c>
    </row>
    <row r="16" spans="4:42" ht="16.5" thickBot="1" x14ac:dyDescent="0.25">
      <c r="D16" s="546"/>
      <c r="E16" s="460"/>
      <c r="F16" s="461"/>
      <c r="G16" s="414"/>
      <c r="H16" s="475"/>
      <c r="I16" s="398"/>
      <c r="J16" s="421"/>
      <c r="K16" s="403"/>
      <c r="L16" s="403"/>
      <c r="M16" s="403"/>
      <c r="N16" s="364"/>
      <c r="O16" s="400"/>
      <c r="P16" s="385"/>
      <c r="Q16" s="396"/>
      <c r="R16" s="398"/>
      <c r="S16" s="400"/>
      <c r="T16" s="385"/>
      <c r="U16" s="396"/>
      <c r="V16" s="398"/>
      <c r="W16" s="400"/>
      <c r="X16" s="385"/>
      <c r="Y16" s="396"/>
      <c r="Z16" s="398"/>
      <c r="AA16" s="400"/>
      <c r="AB16" s="385"/>
      <c r="AC16" s="396"/>
      <c r="AD16" s="398"/>
      <c r="AE16" s="400"/>
      <c r="AF16" s="385"/>
      <c r="AG16" s="396"/>
      <c r="AH16" s="398"/>
      <c r="AI16" s="400"/>
      <c r="AJ16" s="385"/>
      <c r="AK16" s="396"/>
      <c r="AL16" s="398"/>
      <c r="AM16" s="400"/>
      <c r="AN16" s="385"/>
      <c r="AO16" s="396"/>
      <c r="AP16" s="398"/>
    </row>
    <row r="17" spans="1:48" ht="15.75" x14ac:dyDescent="0.2">
      <c r="A17" s="132"/>
      <c r="B17" s="132"/>
      <c r="D17" s="25" t="s">
        <v>309</v>
      </c>
      <c r="E17" s="505" t="s">
        <v>94</v>
      </c>
      <c r="F17" s="506"/>
      <c r="G17" s="149">
        <v>2</v>
      </c>
      <c r="H17" s="114">
        <v>2</v>
      </c>
      <c r="I17" s="27">
        <v>10</v>
      </c>
      <c r="J17" s="25">
        <f>SUM(K17:N17)</f>
        <v>120</v>
      </c>
      <c r="K17" s="115">
        <f>SUM(O17,S17,W17,AA17,AE17,AI17,AM17)</f>
        <v>60</v>
      </c>
      <c r="L17" s="115">
        <f>SUM(P17,T17,X17,AB17,AF17,AJ17,AN17)</f>
        <v>0</v>
      </c>
      <c r="M17" s="116">
        <f>SUM(Q17,U17,Y17,AC17,AG17,AK17,AO17)</f>
        <v>60</v>
      </c>
      <c r="N17" s="27">
        <f>SUM(R17,V17,Z17,AD17,AH17,AL17,AP17)</f>
        <v>0</v>
      </c>
      <c r="O17" s="239">
        <v>30</v>
      </c>
      <c r="P17" s="117"/>
      <c r="Q17" s="117">
        <v>30</v>
      </c>
      <c r="R17" s="118"/>
      <c r="S17" s="156">
        <v>30</v>
      </c>
      <c r="T17" s="117"/>
      <c r="U17" s="117">
        <v>30</v>
      </c>
      <c r="V17" s="118"/>
      <c r="W17" s="119"/>
      <c r="X17" s="117"/>
      <c r="Y17" s="117"/>
      <c r="Z17" s="118"/>
      <c r="AA17" s="119"/>
      <c r="AB17" s="117"/>
      <c r="AC17" s="117"/>
      <c r="AD17" s="118"/>
      <c r="AE17" s="120"/>
      <c r="AF17" s="117"/>
      <c r="AG17" s="117"/>
      <c r="AH17" s="118"/>
      <c r="AI17" s="120"/>
      <c r="AJ17" s="117"/>
      <c r="AK17" s="117"/>
      <c r="AL17" s="118"/>
      <c r="AM17" s="120"/>
      <c r="AN17" s="117"/>
      <c r="AO17" s="117"/>
      <c r="AP17" s="118"/>
    </row>
    <row r="18" spans="1:48" ht="15.75" x14ac:dyDescent="0.2">
      <c r="A18" s="132"/>
      <c r="B18" s="132"/>
      <c r="D18" s="31" t="s">
        <v>310</v>
      </c>
      <c r="E18" s="501" t="s">
        <v>128</v>
      </c>
      <c r="F18" s="502"/>
      <c r="G18" s="150"/>
      <c r="H18" s="99">
        <v>1</v>
      </c>
      <c r="I18" s="89">
        <v>4</v>
      </c>
      <c r="J18" s="31">
        <f t="shared" ref="J18:J28" si="0">SUM(K18:N18)</f>
        <v>45</v>
      </c>
      <c r="K18" s="5">
        <f t="shared" ref="K18:K39" si="1">SUM(O18,S18,W18,AA18,AE18,AI18,AM18)</f>
        <v>0</v>
      </c>
      <c r="L18" s="5">
        <f t="shared" ref="L18:L39" si="2">SUM(P18,T18,X18,AB18,AF18,AJ18,AN18)</f>
        <v>0</v>
      </c>
      <c r="M18" s="5">
        <f t="shared" ref="M18:M39" si="3">SUM(Q18,U18,Y18,AC18,AG18,AK18,AO18)</f>
        <v>45</v>
      </c>
      <c r="N18" s="35">
        <f t="shared" ref="N18:N39" si="4">SUM(R18,V18,Z18,AD18,AH18,AL18,AP18)</f>
        <v>0</v>
      </c>
      <c r="O18" s="101"/>
      <c r="P18" s="92"/>
      <c r="Q18" s="92"/>
      <c r="R18" s="89"/>
      <c r="S18" s="93"/>
      <c r="T18" s="92"/>
      <c r="U18" s="92">
        <v>45</v>
      </c>
      <c r="V18" s="89"/>
      <c r="W18" s="93"/>
      <c r="X18" s="92"/>
      <c r="Y18" s="92"/>
      <c r="Z18" s="89"/>
      <c r="AA18" s="93"/>
      <c r="AB18" s="92"/>
      <c r="AC18" s="92"/>
      <c r="AD18" s="89"/>
      <c r="AE18" s="93"/>
      <c r="AF18" s="92"/>
      <c r="AG18" s="92"/>
      <c r="AH18" s="89"/>
      <c r="AI18" s="93"/>
      <c r="AJ18" s="92"/>
      <c r="AK18" s="92"/>
      <c r="AL18" s="89"/>
      <c r="AM18" s="93"/>
      <c r="AN18" s="92"/>
      <c r="AO18" s="92"/>
      <c r="AP18" s="89"/>
    </row>
    <row r="19" spans="1:48" ht="15.75" x14ac:dyDescent="0.2">
      <c r="A19" s="132"/>
      <c r="B19" s="132"/>
      <c r="D19" s="31" t="s">
        <v>311</v>
      </c>
      <c r="E19" s="501" t="s">
        <v>97</v>
      </c>
      <c r="F19" s="502"/>
      <c r="G19" s="150">
        <v>1</v>
      </c>
      <c r="H19" s="32">
        <v>3</v>
      </c>
      <c r="I19" s="34">
        <v>6</v>
      </c>
      <c r="J19" s="31">
        <f t="shared" si="0"/>
        <v>105</v>
      </c>
      <c r="K19" s="5">
        <f t="shared" si="1"/>
        <v>45</v>
      </c>
      <c r="L19" s="5">
        <f t="shared" si="2"/>
        <v>60</v>
      </c>
      <c r="M19" s="5">
        <f t="shared" si="3"/>
        <v>0</v>
      </c>
      <c r="N19" s="35">
        <f t="shared" si="4"/>
        <v>0</v>
      </c>
      <c r="O19" s="101"/>
      <c r="P19" s="92"/>
      <c r="Q19" s="92"/>
      <c r="R19" s="89"/>
      <c r="S19" s="93">
        <v>30</v>
      </c>
      <c r="T19" s="92">
        <v>30</v>
      </c>
      <c r="U19" s="92"/>
      <c r="V19" s="89"/>
      <c r="W19" s="155">
        <v>15</v>
      </c>
      <c r="X19" s="92">
        <v>30</v>
      </c>
      <c r="Y19" s="92"/>
      <c r="Z19" s="89"/>
      <c r="AA19" s="93"/>
      <c r="AB19" s="92"/>
      <c r="AC19" s="92"/>
      <c r="AD19" s="89"/>
      <c r="AE19" s="93"/>
      <c r="AF19" s="92"/>
      <c r="AG19" s="92"/>
      <c r="AH19" s="89"/>
      <c r="AI19" s="101"/>
      <c r="AJ19" s="92"/>
      <c r="AK19" s="92"/>
      <c r="AL19" s="89"/>
      <c r="AM19" s="101"/>
      <c r="AN19" s="92"/>
      <c r="AO19" s="92"/>
      <c r="AP19" s="89"/>
    </row>
    <row r="20" spans="1:48" s="2" customFormat="1" ht="15.75" x14ac:dyDescent="0.2">
      <c r="A20" s="132"/>
      <c r="B20" s="132"/>
      <c r="C20" s="132"/>
      <c r="D20" s="31" t="s">
        <v>312</v>
      </c>
      <c r="E20" s="501" t="s">
        <v>126</v>
      </c>
      <c r="F20" s="502"/>
      <c r="G20" s="150">
        <v>2</v>
      </c>
      <c r="H20" s="99">
        <v>2</v>
      </c>
      <c r="I20" s="89">
        <v>7</v>
      </c>
      <c r="J20" s="31">
        <f t="shared" si="0"/>
        <v>105</v>
      </c>
      <c r="K20" s="5">
        <f t="shared" si="1"/>
        <v>45</v>
      </c>
      <c r="L20" s="5">
        <f t="shared" si="2"/>
        <v>0</v>
      </c>
      <c r="M20" s="5">
        <f t="shared" si="3"/>
        <v>60</v>
      </c>
      <c r="N20" s="35">
        <f t="shared" si="4"/>
        <v>0</v>
      </c>
      <c r="O20" s="101"/>
      <c r="P20" s="92"/>
      <c r="Q20" s="92"/>
      <c r="R20" s="89"/>
      <c r="S20" s="93"/>
      <c r="T20" s="92"/>
      <c r="U20" s="92"/>
      <c r="V20" s="89"/>
      <c r="W20" s="153">
        <v>30</v>
      </c>
      <c r="X20" s="92"/>
      <c r="Y20" s="92">
        <v>30</v>
      </c>
      <c r="Z20" s="89"/>
      <c r="AA20" s="153">
        <v>15</v>
      </c>
      <c r="AB20" s="92"/>
      <c r="AC20" s="92">
        <v>30</v>
      </c>
      <c r="AD20" s="89"/>
      <c r="AE20" s="97"/>
      <c r="AF20" s="92"/>
      <c r="AG20" s="92"/>
      <c r="AH20" s="89"/>
      <c r="AI20" s="93"/>
      <c r="AJ20" s="92"/>
      <c r="AK20" s="92"/>
      <c r="AL20" s="89"/>
      <c r="AM20" s="93"/>
      <c r="AN20" s="92"/>
      <c r="AO20" s="92"/>
      <c r="AP20" s="89"/>
    </row>
    <row r="21" spans="1:48" ht="15.75" x14ac:dyDescent="0.2">
      <c r="A21" s="132"/>
      <c r="B21" s="132"/>
      <c r="D21" s="31" t="s">
        <v>313</v>
      </c>
      <c r="E21" s="499" t="s">
        <v>98</v>
      </c>
      <c r="F21" s="500"/>
      <c r="G21" s="150">
        <v>2</v>
      </c>
      <c r="H21" s="99">
        <v>2</v>
      </c>
      <c r="I21" s="89">
        <v>5</v>
      </c>
      <c r="J21" s="31">
        <f t="shared" si="0"/>
        <v>75</v>
      </c>
      <c r="K21" s="5">
        <f t="shared" si="1"/>
        <v>30</v>
      </c>
      <c r="L21" s="5">
        <f t="shared" si="2"/>
        <v>0</v>
      </c>
      <c r="M21" s="5">
        <f t="shared" si="3"/>
        <v>45</v>
      </c>
      <c r="N21" s="35">
        <f t="shared" si="4"/>
        <v>0</v>
      </c>
      <c r="O21" s="101"/>
      <c r="P21" s="92"/>
      <c r="Q21" s="92"/>
      <c r="R21" s="89"/>
      <c r="S21" s="126"/>
      <c r="T21" s="92"/>
      <c r="U21" s="92"/>
      <c r="V21" s="89"/>
      <c r="W21" s="153">
        <v>15</v>
      </c>
      <c r="X21" s="92"/>
      <c r="Y21" s="92">
        <v>30</v>
      </c>
      <c r="Z21" s="89"/>
      <c r="AA21" s="153">
        <v>15</v>
      </c>
      <c r="AB21" s="92"/>
      <c r="AC21" s="92">
        <v>15</v>
      </c>
      <c r="AD21" s="89"/>
      <c r="AE21" s="97"/>
      <c r="AF21" s="92"/>
      <c r="AG21" s="92"/>
      <c r="AH21" s="89"/>
      <c r="AI21" s="93"/>
      <c r="AJ21" s="92"/>
      <c r="AK21" s="92"/>
      <c r="AL21" s="89"/>
      <c r="AM21" s="93"/>
      <c r="AN21" s="92"/>
      <c r="AO21" s="92"/>
      <c r="AP21" s="89"/>
    </row>
    <row r="22" spans="1:48" ht="15.75" x14ac:dyDescent="0.2">
      <c r="A22" s="132"/>
      <c r="B22" s="132"/>
      <c r="D22" s="31" t="s">
        <v>314</v>
      </c>
      <c r="E22" s="499" t="s">
        <v>127</v>
      </c>
      <c r="F22" s="500"/>
      <c r="G22" s="142"/>
      <c r="H22" s="99">
        <v>1</v>
      </c>
      <c r="I22" s="224">
        <v>3</v>
      </c>
      <c r="J22" s="31">
        <f t="shared" si="0"/>
        <v>45</v>
      </c>
      <c r="K22" s="5">
        <f t="shared" si="1"/>
        <v>0</v>
      </c>
      <c r="L22" s="5">
        <f t="shared" si="2"/>
        <v>0</v>
      </c>
      <c r="M22" s="5">
        <f t="shared" si="3"/>
        <v>45</v>
      </c>
      <c r="N22" s="35">
        <f t="shared" si="4"/>
        <v>0</v>
      </c>
      <c r="O22" s="101"/>
      <c r="P22" s="92"/>
      <c r="Q22" s="92"/>
      <c r="R22" s="89"/>
      <c r="S22" s="37"/>
      <c r="T22" s="92"/>
      <c r="U22" s="92"/>
      <c r="V22" s="89"/>
      <c r="W22" s="126"/>
      <c r="X22" s="92"/>
      <c r="Y22" s="92"/>
      <c r="Z22" s="89"/>
      <c r="AA22" s="126"/>
      <c r="AB22" s="92"/>
      <c r="AC22" s="92">
        <v>45</v>
      </c>
      <c r="AD22" s="89"/>
      <c r="AE22" s="93"/>
      <c r="AF22" s="92"/>
      <c r="AG22" s="92"/>
      <c r="AH22" s="89"/>
      <c r="AI22" s="93"/>
      <c r="AJ22" s="92"/>
      <c r="AK22" s="92"/>
      <c r="AL22" s="89"/>
      <c r="AM22" s="93"/>
      <c r="AN22" s="92"/>
      <c r="AO22" s="92"/>
      <c r="AP22" s="89"/>
    </row>
    <row r="23" spans="1:48" ht="15.75" x14ac:dyDescent="0.2">
      <c r="A23" s="132"/>
      <c r="B23" s="132"/>
      <c r="D23" s="31" t="s">
        <v>315</v>
      </c>
      <c r="E23" s="499" t="s">
        <v>100</v>
      </c>
      <c r="F23" s="500"/>
      <c r="G23" s="142"/>
      <c r="H23" s="99">
        <v>1</v>
      </c>
      <c r="I23" s="89">
        <v>3</v>
      </c>
      <c r="J23" s="31">
        <f t="shared" si="0"/>
        <v>30</v>
      </c>
      <c r="K23" s="5">
        <f t="shared" si="1"/>
        <v>0</v>
      </c>
      <c r="L23" s="5">
        <f t="shared" si="2"/>
        <v>0</v>
      </c>
      <c r="M23" s="5">
        <f t="shared" si="3"/>
        <v>30</v>
      </c>
      <c r="N23" s="35">
        <f t="shared" si="4"/>
        <v>0</v>
      </c>
      <c r="O23" s="101"/>
      <c r="P23" s="92"/>
      <c r="Q23" s="92"/>
      <c r="R23" s="89"/>
      <c r="S23" s="93"/>
      <c r="T23" s="92"/>
      <c r="U23" s="92"/>
      <c r="V23" s="89"/>
      <c r="W23" s="126"/>
      <c r="X23" s="92"/>
      <c r="Y23" s="92"/>
      <c r="Z23" s="89"/>
      <c r="AA23" s="126"/>
      <c r="AB23" s="92"/>
      <c r="AC23" s="92">
        <v>30</v>
      </c>
      <c r="AD23" s="89"/>
      <c r="AE23" s="93"/>
      <c r="AF23" s="92"/>
      <c r="AG23" s="92"/>
      <c r="AH23" s="89"/>
      <c r="AI23" s="93"/>
      <c r="AJ23" s="92"/>
      <c r="AK23" s="92"/>
      <c r="AL23" s="89"/>
      <c r="AM23" s="93"/>
      <c r="AN23" s="92"/>
      <c r="AO23" s="92"/>
      <c r="AP23" s="89"/>
    </row>
    <row r="24" spans="1:48" ht="15.75" x14ac:dyDescent="0.2">
      <c r="A24" s="132"/>
      <c r="B24" s="132"/>
      <c r="D24" s="31" t="s">
        <v>316</v>
      </c>
      <c r="E24" s="501" t="s">
        <v>113</v>
      </c>
      <c r="F24" s="502"/>
      <c r="G24" s="142">
        <v>1</v>
      </c>
      <c r="H24" s="99">
        <v>3</v>
      </c>
      <c r="I24" s="89">
        <v>5</v>
      </c>
      <c r="J24" s="31">
        <f t="shared" si="0"/>
        <v>60</v>
      </c>
      <c r="K24" s="5">
        <f t="shared" si="1"/>
        <v>30</v>
      </c>
      <c r="L24" s="5">
        <f t="shared" si="2"/>
        <v>0</v>
      </c>
      <c r="M24" s="5">
        <f t="shared" si="3"/>
        <v>0</v>
      </c>
      <c r="N24" s="35">
        <f t="shared" si="4"/>
        <v>30</v>
      </c>
      <c r="O24" s="101"/>
      <c r="P24" s="92"/>
      <c r="Q24" s="92"/>
      <c r="R24" s="89"/>
      <c r="S24" s="93"/>
      <c r="T24" s="92"/>
      <c r="U24" s="92"/>
      <c r="V24" s="89"/>
      <c r="W24" s="93"/>
      <c r="X24" s="92"/>
      <c r="Y24" s="92"/>
      <c r="Z24" s="89"/>
      <c r="AA24" s="126"/>
      <c r="AB24" s="92"/>
      <c r="AC24" s="92"/>
      <c r="AD24" s="89"/>
      <c r="AE24" s="93"/>
      <c r="AF24" s="92"/>
      <c r="AG24" s="92"/>
      <c r="AH24" s="89"/>
      <c r="AI24" s="93">
        <v>15</v>
      </c>
      <c r="AJ24" s="92"/>
      <c r="AK24" s="92"/>
      <c r="AL24" s="89">
        <v>15</v>
      </c>
      <c r="AM24" s="153">
        <v>15</v>
      </c>
      <c r="AN24" s="92"/>
      <c r="AO24" s="92"/>
      <c r="AP24" s="89">
        <v>15</v>
      </c>
    </row>
    <row r="25" spans="1:48" ht="15.75" x14ac:dyDescent="0.2">
      <c r="A25" s="132"/>
      <c r="B25" s="132"/>
      <c r="D25" s="31" t="s">
        <v>317</v>
      </c>
      <c r="E25" s="497" t="s">
        <v>103</v>
      </c>
      <c r="F25" s="498"/>
      <c r="G25" s="142">
        <v>1</v>
      </c>
      <c r="H25" s="99">
        <v>3</v>
      </c>
      <c r="I25" s="89">
        <v>5</v>
      </c>
      <c r="J25" s="31">
        <f t="shared" si="0"/>
        <v>60</v>
      </c>
      <c r="K25" s="5">
        <f t="shared" si="1"/>
        <v>30</v>
      </c>
      <c r="L25" s="5">
        <f t="shared" si="2"/>
        <v>30</v>
      </c>
      <c r="M25" s="5">
        <f t="shared" si="3"/>
        <v>0</v>
      </c>
      <c r="N25" s="35">
        <f t="shared" si="4"/>
        <v>0</v>
      </c>
      <c r="O25" s="101"/>
      <c r="P25" s="92"/>
      <c r="Q25" s="92"/>
      <c r="R25" s="89"/>
      <c r="S25" s="93"/>
      <c r="T25" s="92"/>
      <c r="U25" s="92"/>
      <c r="V25" s="89"/>
      <c r="W25" s="93"/>
      <c r="X25" s="92"/>
      <c r="Y25" s="92"/>
      <c r="Z25" s="89"/>
      <c r="AA25" s="93"/>
      <c r="AB25" s="92"/>
      <c r="AC25" s="92"/>
      <c r="AD25" s="89"/>
      <c r="AE25" s="37">
        <v>15</v>
      </c>
      <c r="AF25" s="92">
        <v>15</v>
      </c>
      <c r="AG25" s="92"/>
      <c r="AH25" s="89"/>
      <c r="AI25" s="152">
        <v>15</v>
      </c>
      <c r="AJ25" s="92">
        <v>15</v>
      </c>
      <c r="AK25" s="92"/>
      <c r="AL25" s="89"/>
      <c r="AM25" s="93"/>
      <c r="AN25" s="92"/>
      <c r="AO25" s="92"/>
      <c r="AP25" s="89"/>
    </row>
    <row r="26" spans="1:48" ht="15.75" x14ac:dyDescent="0.2">
      <c r="A26" s="132"/>
      <c r="B26" s="132"/>
      <c r="D26" s="31" t="s">
        <v>318</v>
      </c>
      <c r="E26" s="499" t="s">
        <v>104</v>
      </c>
      <c r="F26" s="500"/>
      <c r="G26" s="142">
        <v>1</v>
      </c>
      <c r="H26" s="99">
        <v>3</v>
      </c>
      <c r="I26" s="224">
        <v>6</v>
      </c>
      <c r="J26" s="31">
        <f t="shared" si="0"/>
        <v>75</v>
      </c>
      <c r="K26" s="5">
        <f t="shared" si="1"/>
        <v>30</v>
      </c>
      <c r="L26" s="5">
        <f t="shared" si="2"/>
        <v>15</v>
      </c>
      <c r="M26" s="5">
        <f t="shared" si="3"/>
        <v>30</v>
      </c>
      <c r="N26" s="35">
        <f t="shared" si="4"/>
        <v>0</v>
      </c>
      <c r="O26" s="101"/>
      <c r="P26" s="92"/>
      <c r="Q26" s="92"/>
      <c r="R26" s="89"/>
      <c r="S26" s="93"/>
      <c r="T26" s="92"/>
      <c r="U26" s="92"/>
      <c r="V26" s="89"/>
      <c r="W26" s="93"/>
      <c r="X26" s="92"/>
      <c r="Y26" s="92"/>
      <c r="Z26" s="89"/>
      <c r="AA26" s="93"/>
      <c r="AB26" s="92"/>
      <c r="AC26" s="92"/>
      <c r="AD26" s="89"/>
      <c r="AE26" s="93">
        <v>15</v>
      </c>
      <c r="AF26" s="92">
        <v>15</v>
      </c>
      <c r="AG26" s="92"/>
      <c r="AH26" s="89"/>
      <c r="AI26" s="152">
        <v>15</v>
      </c>
      <c r="AJ26" s="92"/>
      <c r="AK26" s="92">
        <v>30</v>
      </c>
      <c r="AL26" s="89"/>
      <c r="AM26" s="97"/>
      <c r="AN26" s="92"/>
      <c r="AO26" s="92"/>
      <c r="AP26" s="89"/>
    </row>
    <row r="27" spans="1:48" ht="15.75" x14ac:dyDescent="0.2">
      <c r="A27" s="132"/>
      <c r="B27" s="132"/>
      <c r="D27" s="31" t="s">
        <v>319</v>
      </c>
      <c r="E27" s="501" t="s">
        <v>106</v>
      </c>
      <c r="F27" s="502"/>
      <c r="G27" s="142"/>
      <c r="H27" s="99">
        <v>1</v>
      </c>
      <c r="I27" s="224">
        <v>3</v>
      </c>
      <c r="J27" s="31">
        <f t="shared" si="0"/>
        <v>30</v>
      </c>
      <c r="K27" s="5">
        <f t="shared" si="1"/>
        <v>0</v>
      </c>
      <c r="L27" s="5">
        <f t="shared" si="2"/>
        <v>0</v>
      </c>
      <c r="M27" s="5">
        <f t="shared" si="3"/>
        <v>30</v>
      </c>
      <c r="N27" s="35">
        <f t="shared" si="4"/>
        <v>0</v>
      </c>
      <c r="O27" s="240"/>
      <c r="P27" s="240"/>
      <c r="Q27" s="92"/>
      <c r="R27" s="89"/>
      <c r="S27" s="93"/>
      <c r="T27" s="92"/>
      <c r="U27" s="92"/>
      <c r="V27" s="89"/>
      <c r="W27" s="92"/>
      <c r="X27" s="92"/>
      <c r="Y27" s="92"/>
      <c r="Z27" s="89"/>
      <c r="AA27" s="93"/>
      <c r="AB27" s="92"/>
      <c r="AC27" s="92"/>
      <c r="AD27" s="89"/>
      <c r="AE27" s="93"/>
      <c r="AF27" s="92"/>
      <c r="AG27" s="92"/>
      <c r="AH27" s="89"/>
      <c r="AI27" s="93"/>
      <c r="AJ27" s="92"/>
      <c r="AK27" s="92">
        <v>30</v>
      </c>
      <c r="AL27" s="89"/>
      <c r="AM27" s="97"/>
      <c r="AN27" s="92"/>
      <c r="AO27" s="92"/>
      <c r="AP27" s="89"/>
    </row>
    <row r="28" spans="1:48" ht="15.75" x14ac:dyDescent="0.2">
      <c r="A28" s="132"/>
      <c r="B28" s="132"/>
      <c r="D28" s="31" t="s">
        <v>320</v>
      </c>
      <c r="E28" s="499" t="s">
        <v>107</v>
      </c>
      <c r="F28" s="500"/>
      <c r="G28" s="142"/>
      <c r="H28" s="99">
        <v>1</v>
      </c>
      <c r="I28" s="89">
        <v>3</v>
      </c>
      <c r="J28" s="31">
        <f t="shared" si="0"/>
        <v>45</v>
      </c>
      <c r="K28" s="5">
        <f t="shared" si="1"/>
        <v>0</v>
      </c>
      <c r="L28" s="5">
        <f t="shared" si="2"/>
        <v>0</v>
      </c>
      <c r="M28" s="5">
        <f t="shared" si="3"/>
        <v>45</v>
      </c>
      <c r="N28" s="35">
        <f t="shared" si="4"/>
        <v>0</v>
      </c>
      <c r="O28" s="127"/>
      <c r="P28" s="240"/>
      <c r="Q28" s="92"/>
      <c r="R28" s="89"/>
      <c r="S28" s="93"/>
      <c r="T28" s="92"/>
      <c r="U28" s="92"/>
      <c r="V28" s="89"/>
      <c r="W28" s="93"/>
      <c r="X28" s="92"/>
      <c r="Y28" s="92"/>
      <c r="Z28" s="89"/>
      <c r="AA28" s="93"/>
      <c r="AB28" s="92"/>
      <c r="AC28" s="92"/>
      <c r="AD28" s="89"/>
      <c r="AE28" s="93"/>
      <c r="AF28" s="92"/>
      <c r="AG28" s="92"/>
      <c r="AH28" s="89"/>
      <c r="AI28" s="93"/>
      <c r="AJ28" s="92"/>
      <c r="AK28" s="92">
        <v>45</v>
      </c>
      <c r="AL28" s="89"/>
      <c r="AM28" s="93"/>
      <c r="AN28" s="92"/>
      <c r="AO28" s="92"/>
      <c r="AP28" s="89"/>
    </row>
    <row r="29" spans="1:48" ht="31.5" x14ac:dyDescent="0.2">
      <c r="A29" s="132"/>
      <c r="B29" s="132"/>
      <c r="D29" s="31" t="s">
        <v>167</v>
      </c>
      <c r="E29" s="167" t="s">
        <v>90</v>
      </c>
      <c r="F29" s="171" t="s">
        <v>162</v>
      </c>
      <c r="G29" s="142"/>
      <c r="H29" s="99">
        <v>2</v>
      </c>
      <c r="I29" s="89">
        <v>3</v>
      </c>
      <c r="J29" s="90">
        <f>SUM(K29:N29)</f>
        <v>30</v>
      </c>
      <c r="K29" s="91">
        <f t="shared" si="1"/>
        <v>15</v>
      </c>
      <c r="L29" s="91">
        <f t="shared" si="2"/>
        <v>0</v>
      </c>
      <c r="M29" s="91">
        <f t="shared" si="3"/>
        <v>15</v>
      </c>
      <c r="N29" s="91">
        <f t="shared" si="4"/>
        <v>0</v>
      </c>
      <c r="O29" s="31">
        <v>15</v>
      </c>
      <c r="P29" s="92"/>
      <c r="Q29" s="92">
        <v>15</v>
      </c>
      <c r="R29" s="89"/>
      <c r="S29" s="93"/>
      <c r="T29" s="92"/>
      <c r="U29" s="92"/>
      <c r="V29" s="89"/>
      <c r="W29" s="93"/>
      <c r="X29" s="92"/>
      <c r="Y29" s="92"/>
      <c r="Z29" s="89"/>
      <c r="AA29" s="93"/>
      <c r="AB29" s="92"/>
      <c r="AC29" s="92"/>
      <c r="AD29" s="89"/>
      <c r="AE29" s="93"/>
      <c r="AF29" s="92"/>
      <c r="AG29" s="92"/>
      <c r="AH29" s="89"/>
      <c r="AI29" s="93"/>
      <c r="AJ29" s="92"/>
      <c r="AK29" s="92"/>
      <c r="AL29" s="89"/>
      <c r="AM29" s="93"/>
      <c r="AN29" s="92"/>
      <c r="AO29" s="92"/>
      <c r="AP29" s="89"/>
    </row>
    <row r="30" spans="1:48" ht="15.75" x14ac:dyDescent="0.2">
      <c r="A30" s="132"/>
      <c r="B30" s="132"/>
      <c r="D30" s="143" t="s">
        <v>168</v>
      </c>
      <c r="E30" s="167" t="s">
        <v>183</v>
      </c>
      <c r="F30" s="171" t="s">
        <v>184</v>
      </c>
      <c r="G30" s="142"/>
      <c r="H30" s="99">
        <v>2</v>
      </c>
      <c r="I30" s="89">
        <v>3</v>
      </c>
      <c r="J30" s="90">
        <f>SUM(K30:N30)</f>
        <v>30</v>
      </c>
      <c r="K30" s="91">
        <f t="shared" si="1"/>
        <v>15</v>
      </c>
      <c r="L30" s="91">
        <f t="shared" si="2"/>
        <v>0</v>
      </c>
      <c r="M30" s="91">
        <f t="shared" si="3"/>
        <v>15</v>
      </c>
      <c r="N30" s="91">
        <f t="shared" si="4"/>
        <v>0</v>
      </c>
      <c r="O30" s="96">
        <v>15</v>
      </c>
      <c r="P30" s="92"/>
      <c r="Q30" s="92">
        <v>15</v>
      </c>
      <c r="R30" s="89"/>
      <c r="S30" s="97"/>
      <c r="T30" s="92"/>
      <c r="U30" s="92"/>
      <c r="V30" s="89"/>
      <c r="W30" s="93"/>
      <c r="X30" s="92"/>
      <c r="Y30" s="92"/>
      <c r="Z30" s="89"/>
      <c r="AA30" s="93"/>
      <c r="AB30" s="92"/>
      <c r="AC30" s="92"/>
      <c r="AD30" s="89"/>
      <c r="AE30" s="93"/>
      <c r="AF30" s="92"/>
      <c r="AG30" s="92"/>
      <c r="AH30" s="89"/>
      <c r="AI30" s="93"/>
      <c r="AJ30" s="92"/>
      <c r="AK30" s="92"/>
      <c r="AL30" s="89"/>
      <c r="AM30" s="93"/>
      <c r="AN30" s="92"/>
      <c r="AO30" s="92"/>
      <c r="AP30" s="89"/>
    </row>
    <row r="31" spans="1:48" ht="15.75" x14ac:dyDescent="0.2">
      <c r="A31" s="132"/>
      <c r="B31" s="132"/>
      <c r="D31" s="31" t="s">
        <v>169</v>
      </c>
      <c r="E31" s="167" t="s">
        <v>112</v>
      </c>
      <c r="F31" s="171" t="s">
        <v>187</v>
      </c>
      <c r="G31" s="142"/>
      <c r="H31" s="99">
        <v>1</v>
      </c>
      <c r="I31" s="89">
        <v>3</v>
      </c>
      <c r="J31" s="90">
        <f>SUM(K31:N31)</f>
        <v>30</v>
      </c>
      <c r="K31" s="91">
        <f t="shared" si="1"/>
        <v>30</v>
      </c>
      <c r="L31" s="91">
        <f t="shared" si="2"/>
        <v>0</v>
      </c>
      <c r="M31" s="91">
        <f t="shared" si="3"/>
        <v>0</v>
      </c>
      <c r="N31" s="91">
        <f t="shared" si="4"/>
        <v>0</v>
      </c>
      <c r="O31" s="96"/>
      <c r="P31" s="92"/>
      <c r="Q31" s="92"/>
      <c r="R31" s="89"/>
      <c r="S31" s="97"/>
      <c r="T31" s="92"/>
      <c r="U31" s="92"/>
      <c r="V31" s="89"/>
      <c r="W31" s="37">
        <v>30</v>
      </c>
      <c r="X31" s="92"/>
      <c r="Y31" s="92"/>
      <c r="Z31" s="89"/>
      <c r="AA31" s="93"/>
      <c r="AB31" s="92"/>
      <c r="AC31" s="92"/>
      <c r="AD31" s="89"/>
      <c r="AE31" s="93"/>
      <c r="AF31" s="92"/>
      <c r="AG31" s="92"/>
      <c r="AH31" s="89"/>
      <c r="AI31" s="93"/>
      <c r="AJ31" s="92"/>
      <c r="AK31" s="92"/>
      <c r="AL31" s="89"/>
      <c r="AM31" s="93"/>
      <c r="AN31" s="92"/>
      <c r="AO31" s="92"/>
      <c r="AP31" s="89"/>
      <c r="AS31" s="42"/>
      <c r="AT31" s="42"/>
      <c r="AU31" s="42"/>
      <c r="AV31" s="42"/>
    </row>
    <row r="32" spans="1:48" ht="31.5" x14ac:dyDescent="0.2">
      <c r="A32" s="132"/>
      <c r="B32" s="132"/>
      <c r="D32" s="31" t="s">
        <v>170</v>
      </c>
      <c r="E32" s="167" t="s">
        <v>91</v>
      </c>
      <c r="F32" s="171" t="s">
        <v>164</v>
      </c>
      <c r="G32" s="142"/>
      <c r="H32" s="99">
        <v>2</v>
      </c>
      <c r="I32" s="89">
        <v>4</v>
      </c>
      <c r="J32" s="90">
        <f>SUM(K32:N32)</f>
        <v>45</v>
      </c>
      <c r="K32" s="91">
        <f t="shared" si="1"/>
        <v>30</v>
      </c>
      <c r="L32" s="91">
        <f t="shared" si="2"/>
        <v>0</v>
      </c>
      <c r="M32" s="91">
        <f t="shared" si="3"/>
        <v>0</v>
      </c>
      <c r="N32" s="91">
        <f t="shared" si="4"/>
        <v>15</v>
      </c>
      <c r="O32" s="101"/>
      <c r="P32" s="92"/>
      <c r="Q32" s="92"/>
      <c r="R32" s="89"/>
      <c r="S32" s="127"/>
      <c r="T32" s="240"/>
      <c r="U32" s="92"/>
      <c r="V32" s="89"/>
      <c r="W32" s="93"/>
      <c r="X32" s="92"/>
      <c r="Y32" s="92"/>
      <c r="Z32" s="89"/>
      <c r="AA32" s="93"/>
      <c r="AB32" s="92"/>
      <c r="AC32" s="92"/>
      <c r="AD32" s="89"/>
      <c r="AE32" s="93">
        <v>30</v>
      </c>
      <c r="AF32" s="92"/>
      <c r="AG32" s="92"/>
      <c r="AH32" s="89">
        <v>15</v>
      </c>
      <c r="AI32" s="93"/>
      <c r="AJ32" s="92"/>
      <c r="AK32" s="92"/>
      <c r="AL32" s="89"/>
      <c r="AM32" s="93"/>
      <c r="AN32" s="92"/>
      <c r="AO32" s="92"/>
      <c r="AP32" s="89"/>
    </row>
    <row r="33" spans="1:42" ht="15.75" x14ac:dyDescent="0.2">
      <c r="A33" s="132"/>
      <c r="B33" s="132"/>
      <c r="D33" s="31" t="s">
        <v>171</v>
      </c>
      <c r="E33" s="167" t="s">
        <v>93</v>
      </c>
      <c r="F33" s="171" t="s">
        <v>153</v>
      </c>
      <c r="G33" s="142">
        <v>1</v>
      </c>
      <c r="H33" s="99">
        <v>3</v>
      </c>
      <c r="I33" s="89">
        <v>5</v>
      </c>
      <c r="J33" s="90">
        <f t="shared" ref="J33:J39" si="5">SUM(K33:N33)</f>
        <v>60</v>
      </c>
      <c r="K33" s="91">
        <f t="shared" si="1"/>
        <v>30</v>
      </c>
      <c r="L33" s="91">
        <f t="shared" si="2"/>
        <v>15</v>
      </c>
      <c r="M33" s="91">
        <f t="shared" si="3"/>
        <v>15</v>
      </c>
      <c r="N33" s="91">
        <f t="shared" si="4"/>
        <v>0</v>
      </c>
      <c r="O33" s="101"/>
      <c r="P33" s="92"/>
      <c r="Q33" s="92"/>
      <c r="R33" s="89"/>
      <c r="S33" s="127"/>
      <c r="T33" s="240"/>
      <c r="U33" s="92"/>
      <c r="V33" s="89"/>
      <c r="W33" s="93"/>
      <c r="X33" s="92"/>
      <c r="Y33" s="92"/>
      <c r="Z33" s="89"/>
      <c r="AA33" s="93">
        <v>15</v>
      </c>
      <c r="AB33" s="92">
        <v>15</v>
      </c>
      <c r="AC33" s="92"/>
      <c r="AD33" s="89"/>
      <c r="AE33" s="152">
        <v>15</v>
      </c>
      <c r="AF33" s="92"/>
      <c r="AG33" s="92">
        <v>15</v>
      </c>
      <c r="AH33" s="89"/>
      <c r="AI33" s="93"/>
      <c r="AJ33" s="92"/>
      <c r="AK33" s="92"/>
      <c r="AL33" s="89"/>
      <c r="AM33" s="93"/>
      <c r="AN33" s="92"/>
      <c r="AO33" s="92"/>
      <c r="AP33" s="89"/>
    </row>
    <row r="34" spans="1:42" ht="31.5" x14ac:dyDescent="0.2">
      <c r="A34" s="132"/>
      <c r="B34" s="132"/>
      <c r="D34" s="31" t="s">
        <v>172</v>
      </c>
      <c r="E34" s="167" t="s">
        <v>102</v>
      </c>
      <c r="F34" s="171" t="s">
        <v>158</v>
      </c>
      <c r="G34" s="142">
        <v>1</v>
      </c>
      <c r="H34" s="99">
        <v>3</v>
      </c>
      <c r="I34" s="89">
        <v>7</v>
      </c>
      <c r="J34" s="31">
        <f t="shared" si="5"/>
        <v>90</v>
      </c>
      <c r="K34" s="5">
        <f t="shared" si="1"/>
        <v>45</v>
      </c>
      <c r="L34" s="5">
        <f t="shared" si="2"/>
        <v>15</v>
      </c>
      <c r="M34" s="5">
        <f t="shared" si="3"/>
        <v>0</v>
      </c>
      <c r="N34" s="35">
        <f t="shared" si="4"/>
        <v>30</v>
      </c>
      <c r="O34" s="101"/>
      <c r="P34" s="92"/>
      <c r="Q34" s="92"/>
      <c r="R34" s="89"/>
      <c r="S34" s="93"/>
      <c r="T34" s="92"/>
      <c r="U34" s="92"/>
      <c r="V34" s="89"/>
      <c r="W34" s="93"/>
      <c r="X34" s="92"/>
      <c r="Y34" s="92"/>
      <c r="Z34" s="89"/>
      <c r="AA34" s="126">
        <v>15</v>
      </c>
      <c r="AB34" s="92">
        <v>15</v>
      </c>
      <c r="AC34" s="92"/>
      <c r="AD34" s="89"/>
      <c r="AE34" s="153">
        <v>30</v>
      </c>
      <c r="AF34" s="92"/>
      <c r="AG34" s="92"/>
      <c r="AH34" s="89">
        <v>30</v>
      </c>
      <c r="AI34" s="93"/>
      <c r="AJ34" s="92"/>
      <c r="AK34" s="92"/>
      <c r="AL34" s="89"/>
      <c r="AM34" s="93"/>
      <c r="AN34" s="92"/>
      <c r="AO34" s="92"/>
      <c r="AP34" s="89"/>
    </row>
    <row r="35" spans="1:42" ht="31.5" x14ac:dyDescent="0.2">
      <c r="A35" s="132"/>
      <c r="B35" s="132"/>
      <c r="D35" s="31" t="s">
        <v>173</v>
      </c>
      <c r="E35" s="167" t="s">
        <v>129</v>
      </c>
      <c r="F35" s="171" t="s">
        <v>152</v>
      </c>
      <c r="G35" s="142">
        <v>1</v>
      </c>
      <c r="H35" s="99">
        <v>3</v>
      </c>
      <c r="I35" s="89">
        <v>8</v>
      </c>
      <c r="J35" s="31">
        <f t="shared" si="5"/>
        <v>105</v>
      </c>
      <c r="K35" s="5">
        <f t="shared" si="1"/>
        <v>60</v>
      </c>
      <c r="L35" s="5">
        <f t="shared" si="2"/>
        <v>0</v>
      </c>
      <c r="M35" s="5">
        <f t="shared" si="3"/>
        <v>15</v>
      </c>
      <c r="N35" s="35">
        <f t="shared" si="4"/>
        <v>30</v>
      </c>
      <c r="O35" s="101"/>
      <c r="P35" s="92"/>
      <c r="Q35" s="92"/>
      <c r="R35" s="89"/>
      <c r="S35" s="93"/>
      <c r="T35" s="92"/>
      <c r="U35" s="92"/>
      <c r="V35" s="89"/>
      <c r="W35" s="93"/>
      <c r="X35" s="92"/>
      <c r="Y35" s="92"/>
      <c r="Z35" s="89"/>
      <c r="AA35" s="93">
        <v>30</v>
      </c>
      <c r="AB35" s="92"/>
      <c r="AC35" s="92">
        <v>15</v>
      </c>
      <c r="AD35" s="89"/>
      <c r="AE35" s="152">
        <v>30</v>
      </c>
      <c r="AF35" s="92"/>
      <c r="AG35" s="92"/>
      <c r="AH35" s="89">
        <v>30</v>
      </c>
      <c r="AI35" s="93"/>
      <c r="AJ35" s="92"/>
      <c r="AK35" s="92"/>
      <c r="AL35" s="89"/>
      <c r="AM35" s="93"/>
      <c r="AN35" s="92"/>
      <c r="AO35" s="92"/>
      <c r="AP35" s="89"/>
    </row>
    <row r="36" spans="1:42" ht="15.75" x14ac:dyDescent="0.2">
      <c r="A36" s="132"/>
      <c r="B36" s="132"/>
      <c r="D36" s="31" t="s">
        <v>174</v>
      </c>
      <c r="E36" s="167" t="s">
        <v>105</v>
      </c>
      <c r="F36" s="171" t="s">
        <v>159</v>
      </c>
      <c r="G36" s="142"/>
      <c r="H36" s="99">
        <v>2</v>
      </c>
      <c r="I36" s="89">
        <v>3</v>
      </c>
      <c r="J36" s="31">
        <f t="shared" si="5"/>
        <v>30</v>
      </c>
      <c r="K36" s="5">
        <f t="shared" si="1"/>
        <v>15</v>
      </c>
      <c r="L36" s="5">
        <f t="shared" si="2"/>
        <v>0</v>
      </c>
      <c r="M36" s="5">
        <f t="shared" si="3"/>
        <v>15</v>
      </c>
      <c r="N36" s="35">
        <f t="shared" si="4"/>
        <v>0</v>
      </c>
      <c r="O36" s="101"/>
      <c r="P36" s="92"/>
      <c r="Q36" s="92"/>
      <c r="R36" s="89"/>
      <c r="S36" s="93"/>
      <c r="T36" s="92"/>
      <c r="U36" s="92"/>
      <c r="V36" s="89"/>
      <c r="W36" s="93">
        <v>15</v>
      </c>
      <c r="X36" s="92"/>
      <c r="Y36" s="92">
        <v>15</v>
      </c>
      <c r="Z36" s="89"/>
      <c r="AA36" s="93"/>
      <c r="AB36" s="92"/>
      <c r="AC36" s="92"/>
      <c r="AD36" s="89"/>
      <c r="AE36" s="93"/>
      <c r="AF36" s="92"/>
      <c r="AG36" s="92"/>
      <c r="AH36" s="89"/>
      <c r="AI36" s="93"/>
      <c r="AJ36" s="92"/>
      <c r="AK36" s="92"/>
      <c r="AL36" s="89"/>
      <c r="AM36" s="93"/>
      <c r="AN36" s="92"/>
      <c r="AO36" s="92"/>
      <c r="AP36" s="89"/>
    </row>
    <row r="37" spans="1:42" ht="31.5" x14ac:dyDescent="0.2">
      <c r="A37" s="132"/>
      <c r="B37" s="132"/>
      <c r="D37" s="143" t="s">
        <v>175</v>
      </c>
      <c r="E37" s="167" t="s">
        <v>109</v>
      </c>
      <c r="F37" s="171" t="s">
        <v>154</v>
      </c>
      <c r="G37" s="142"/>
      <c r="H37" s="99">
        <v>2</v>
      </c>
      <c r="I37" s="89">
        <v>4</v>
      </c>
      <c r="J37" s="31">
        <f t="shared" si="5"/>
        <v>30</v>
      </c>
      <c r="K37" s="5">
        <f t="shared" si="1"/>
        <v>15</v>
      </c>
      <c r="L37" s="5">
        <f t="shared" si="2"/>
        <v>0</v>
      </c>
      <c r="M37" s="5">
        <f t="shared" si="3"/>
        <v>0</v>
      </c>
      <c r="N37" s="35">
        <f t="shared" si="4"/>
        <v>15</v>
      </c>
      <c r="O37" s="101"/>
      <c r="P37" s="92"/>
      <c r="Q37" s="92"/>
      <c r="R37" s="89"/>
      <c r="S37" s="93"/>
      <c r="T37" s="92"/>
      <c r="U37" s="92"/>
      <c r="V37" s="89"/>
      <c r="W37" s="93"/>
      <c r="X37" s="92"/>
      <c r="Y37" s="92"/>
      <c r="Z37" s="89"/>
      <c r="AA37" s="93"/>
      <c r="AB37" s="92"/>
      <c r="AC37" s="92"/>
      <c r="AD37" s="89"/>
      <c r="AE37" s="93">
        <v>15</v>
      </c>
      <c r="AF37" s="92"/>
      <c r="AG37" s="92"/>
      <c r="AH37" s="89">
        <v>15</v>
      </c>
      <c r="AI37" s="93"/>
      <c r="AJ37" s="92"/>
      <c r="AK37" s="92"/>
      <c r="AL37" s="89"/>
      <c r="AM37" s="93"/>
      <c r="AN37" s="92"/>
      <c r="AO37" s="92"/>
      <c r="AP37" s="89"/>
    </row>
    <row r="38" spans="1:42" ht="31.5" x14ac:dyDescent="0.2">
      <c r="A38" s="132"/>
      <c r="B38" s="132"/>
      <c r="D38" s="143" t="s">
        <v>176</v>
      </c>
      <c r="E38" s="168" t="s">
        <v>130</v>
      </c>
      <c r="F38" s="172" t="s">
        <v>161</v>
      </c>
      <c r="G38" s="142"/>
      <c r="H38" s="99">
        <v>2</v>
      </c>
      <c r="I38" s="89">
        <v>4</v>
      </c>
      <c r="J38" s="31">
        <f t="shared" si="5"/>
        <v>45</v>
      </c>
      <c r="K38" s="5">
        <f t="shared" si="1"/>
        <v>15</v>
      </c>
      <c r="L38" s="5">
        <f t="shared" si="2"/>
        <v>0</v>
      </c>
      <c r="M38" s="5">
        <f t="shared" si="3"/>
        <v>30</v>
      </c>
      <c r="N38" s="35">
        <f t="shared" si="4"/>
        <v>0</v>
      </c>
      <c r="O38" s="101"/>
      <c r="P38" s="92"/>
      <c r="Q38" s="92"/>
      <c r="R38" s="89"/>
      <c r="S38" s="93"/>
      <c r="T38" s="92"/>
      <c r="U38" s="92"/>
      <c r="V38" s="89"/>
      <c r="W38" s="93"/>
      <c r="X38" s="92"/>
      <c r="Y38" s="92"/>
      <c r="Z38" s="89"/>
      <c r="AA38" s="93"/>
      <c r="AB38" s="92"/>
      <c r="AC38" s="92"/>
      <c r="AD38" s="89"/>
      <c r="AE38" s="93"/>
      <c r="AF38" s="92"/>
      <c r="AG38" s="92"/>
      <c r="AH38" s="89"/>
      <c r="AI38" s="93">
        <v>15</v>
      </c>
      <c r="AJ38" s="92"/>
      <c r="AK38" s="92">
        <v>30</v>
      </c>
      <c r="AL38" s="89"/>
      <c r="AM38" s="93"/>
      <c r="AN38" s="92"/>
      <c r="AO38" s="92"/>
      <c r="AP38" s="89"/>
    </row>
    <row r="39" spans="1:42" ht="32.25" thickBot="1" x14ac:dyDescent="0.25">
      <c r="A39" s="132"/>
      <c r="B39" s="132"/>
      <c r="D39" s="145" t="s">
        <v>177</v>
      </c>
      <c r="E39" s="170" t="s">
        <v>137</v>
      </c>
      <c r="F39" s="173" t="s">
        <v>155</v>
      </c>
      <c r="G39" s="146"/>
      <c r="H39" s="241">
        <v>2</v>
      </c>
      <c r="I39" s="134">
        <v>3</v>
      </c>
      <c r="J39" s="135">
        <f t="shared" si="5"/>
        <v>30</v>
      </c>
      <c r="K39" s="136">
        <f t="shared" si="1"/>
        <v>15</v>
      </c>
      <c r="L39" s="136">
        <f t="shared" si="2"/>
        <v>0</v>
      </c>
      <c r="M39" s="136">
        <f t="shared" si="3"/>
        <v>0</v>
      </c>
      <c r="N39" s="134">
        <f t="shared" si="4"/>
        <v>15</v>
      </c>
      <c r="O39" s="137"/>
      <c r="P39" s="138"/>
      <c r="Q39" s="138"/>
      <c r="R39" s="139"/>
      <c r="S39" s="140"/>
      <c r="T39" s="138"/>
      <c r="U39" s="138"/>
      <c r="V39" s="139"/>
      <c r="W39" s="140"/>
      <c r="X39" s="138"/>
      <c r="Y39" s="138"/>
      <c r="Z39" s="139"/>
      <c r="AA39" s="140"/>
      <c r="AB39" s="138"/>
      <c r="AC39" s="138"/>
      <c r="AD39" s="139"/>
      <c r="AE39" s="140"/>
      <c r="AF39" s="138"/>
      <c r="AG39" s="138"/>
      <c r="AH39" s="139"/>
      <c r="AI39" s="140">
        <v>15</v>
      </c>
      <c r="AJ39" s="138"/>
      <c r="AK39" s="138"/>
      <c r="AL39" s="139">
        <v>15</v>
      </c>
      <c r="AM39" s="140"/>
      <c r="AN39" s="138"/>
      <c r="AO39" s="138"/>
      <c r="AP39" s="139"/>
    </row>
    <row r="41" spans="1:42" ht="18.75" x14ac:dyDescent="0.2">
      <c r="I41" s="242">
        <f>SUM(I17:I39)</f>
        <v>107</v>
      </c>
      <c r="J41" s="242">
        <f>SUM(J17:J39)</f>
        <v>1320</v>
      </c>
    </row>
  </sheetData>
  <mergeCells count="75">
    <mergeCell ref="E27:F27"/>
    <mergeCell ref="E28:F28"/>
    <mergeCell ref="E21:F21"/>
    <mergeCell ref="E22:F22"/>
    <mergeCell ref="E23:F23"/>
    <mergeCell ref="E24:F24"/>
    <mergeCell ref="E25:F25"/>
    <mergeCell ref="E26:F26"/>
    <mergeCell ref="AO15:AO16"/>
    <mergeCell ref="AP15:AP16"/>
    <mergeCell ref="E17:F17"/>
    <mergeCell ref="E18:F18"/>
    <mergeCell ref="E19:F19"/>
    <mergeCell ref="AM15:AM16"/>
    <mergeCell ref="AN15:AN16"/>
    <mergeCell ref="AB15:AB16"/>
    <mergeCell ref="N14:N16"/>
    <mergeCell ref="O14:AP14"/>
    <mergeCell ref="O15:O16"/>
    <mergeCell ref="P15:P16"/>
    <mergeCell ref="Q15:Q16"/>
    <mergeCell ref="R15:R16"/>
    <mergeCell ref="S15:S16"/>
    <mergeCell ref="T15:T16"/>
    <mergeCell ref="AI13:AL13"/>
    <mergeCell ref="E20:F20"/>
    <mergeCell ref="AI15:AI16"/>
    <mergeCell ref="AJ15:AJ16"/>
    <mergeCell ref="AK15:AK16"/>
    <mergeCell ref="AL15:AL16"/>
    <mergeCell ref="AC15:AC16"/>
    <mergeCell ref="AD15:AD16"/>
    <mergeCell ref="AE15:AE16"/>
    <mergeCell ref="AF15:AF16"/>
    <mergeCell ref="AG15:AG16"/>
    <mergeCell ref="AH15:AH16"/>
    <mergeCell ref="W15:W16"/>
    <mergeCell ref="X15:X16"/>
    <mergeCell ref="Y15:Y16"/>
    <mergeCell ref="Z15:Z16"/>
    <mergeCell ref="M14:M16"/>
    <mergeCell ref="U15:U16"/>
    <mergeCell ref="V15:V16"/>
    <mergeCell ref="AA13:AD13"/>
    <mergeCell ref="AE13:AH13"/>
    <mergeCell ref="AA15:AA16"/>
    <mergeCell ref="D12:D16"/>
    <mergeCell ref="E12:F16"/>
    <mergeCell ref="G12:I13"/>
    <mergeCell ref="J12:N12"/>
    <mergeCell ref="O12:AP12"/>
    <mergeCell ref="J13:J16"/>
    <mergeCell ref="K13:N13"/>
    <mergeCell ref="O13:R13"/>
    <mergeCell ref="S13:V13"/>
    <mergeCell ref="W13:Z13"/>
    <mergeCell ref="AM13:AP13"/>
    <mergeCell ref="G14:G16"/>
    <mergeCell ref="H14:H16"/>
    <mergeCell ref="I14:I16"/>
    <mergeCell ref="K14:K16"/>
    <mergeCell ref="L14:L16"/>
    <mergeCell ref="AE10:AP10"/>
    <mergeCell ref="D2:F2"/>
    <mergeCell ref="G2:AD3"/>
    <mergeCell ref="AE2:AP2"/>
    <mergeCell ref="D3:F4"/>
    <mergeCell ref="D5:F5"/>
    <mergeCell ref="D6:F6"/>
    <mergeCell ref="AE6:AP6"/>
    <mergeCell ref="D7:F7"/>
    <mergeCell ref="AE7:AP7"/>
    <mergeCell ref="D8:F8"/>
    <mergeCell ref="AE8:AP8"/>
    <mergeCell ref="D9:F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1"/>
  <sheetViews>
    <sheetView view="pageBreakPreview" topLeftCell="A57" zoomScale="60" zoomScaleNormal="80" workbookViewId="0">
      <selection activeCell="A2" sqref="A2:I100"/>
    </sheetView>
  </sheetViews>
  <sheetFormatPr defaultColWidth="8.85546875" defaultRowHeight="12.75" x14ac:dyDescent="0.2"/>
  <cols>
    <col min="1" max="1" width="5.85546875" style="243" customWidth="1"/>
    <col min="2" max="2" width="30.140625" style="243" customWidth="1"/>
    <col min="3" max="3" width="35.42578125" style="243" customWidth="1"/>
    <col min="4" max="6" width="8.85546875" style="243"/>
    <col min="7" max="7" width="11.28515625" style="243" customWidth="1"/>
    <col min="8" max="258" width="8.85546875" style="243"/>
    <col min="259" max="259" width="66.85546875" style="243" bestFit="1" customWidth="1"/>
    <col min="260" max="262" width="8.85546875" style="243"/>
    <col min="263" max="263" width="11.28515625" style="243" customWidth="1"/>
    <col min="264" max="514" width="8.85546875" style="243"/>
    <col min="515" max="515" width="66.85546875" style="243" bestFit="1" customWidth="1"/>
    <col min="516" max="518" width="8.85546875" style="243"/>
    <col min="519" max="519" width="11.28515625" style="243" customWidth="1"/>
    <col min="520" max="770" width="8.85546875" style="243"/>
    <col min="771" max="771" width="66.85546875" style="243" bestFit="1" customWidth="1"/>
    <col min="772" max="774" width="8.85546875" style="243"/>
    <col min="775" max="775" width="11.28515625" style="243" customWidth="1"/>
    <col min="776" max="1026" width="8.85546875" style="243"/>
    <col min="1027" max="1027" width="66.85546875" style="243" bestFit="1" customWidth="1"/>
    <col min="1028" max="1030" width="8.85546875" style="243"/>
    <col min="1031" max="1031" width="11.28515625" style="243" customWidth="1"/>
    <col min="1032" max="1282" width="8.85546875" style="243"/>
    <col min="1283" max="1283" width="66.85546875" style="243" bestFit="1" customWidth="1"/>
    <col min="1284" max="1286" width="8.85546875" style="243"/>
    <col min="1287" max="1287" width="11.28515625" style="243" customWidth="1"/>
    <col min="1288" max="1538" width="8.85546875" style="243"/>
    <col min="1539" max="1539" width="66.85546875" style="243" bestFit="1" customWidth="1"/>
    <col min="1540" max="1542" width="8.85546875" style="243"/>
    <col min="1543" max="1543" width="11.28515625" style="243" customWidth="1"/>
    <col min="1544" max="1794" width="8.85546875" style="243"/>
    <col min="1795" max="1795" width="66.85546875" style="243" bestFit="1" customWidth="1"/>
    <col min="1796" max="1798" width="8.85546875" style="243"/>
    <col min="1799" max="1799" width="11.28515625" style="243" customWidth="1"/>
    <col min="1800" max="2050" width="8.85546875" style="243"/>
    <col min="2051" max="2051" width="66.85546875" style="243" bestFit="1" customWidth="1"/>
    <col min="2052" max="2054" width="8.85546875" style="243"/>
    <col min="2055" max="2055" width="11.28515625" style="243" customWidth="1"/>
    <col min="2056" max="2306" width="8.85546875" style="243"/>
    <col min="2307" max="2307" width="66.85546875" style="243" bestFit="1" customWidth="1"/>
    <col min="2308" max="2310" width="8.85546875" style="243"/>
    <col min="2311" max="2311" width="11.28515625" style="243" customWidth="1"/>
    <col min="2312" max="2562" width="8.85546875" style="243"/>
    <col min="2563" max="2563" width="66.85546875" style="243" bestFit="1" customWidth="1"/>
    <col min="2564" max="2566" width="8.85546875" style="243"/>
    <col min="2567" max="2567" width="11.28515625" style="243" customWidth="1"/>
    <col min="2568" max="2818" width="8.85546875" style="243"/>
    <col min="2819" max="2819" width="66.85546875" style="243" bestFit="1" customWidth="1"/>
    <col min="2820" max="2822" width="8.85546875" style="243"/>
    <col min="2823" max="2823" width="11.28515625" style="243" customWidth="1"/>
    <col min="2824" max="3074" width="8.85546875" style="243"/>
    <col min="3075" max="3075" width="66.85546875" style="243" bestFit="1" customWidth="1"/>
    <col min="3076" max="3078" width="8.85546875" style="243"/>
    <col min="3079" max="3079" width="11.28515625" style="243" customWidth="1"/>
    <col min="3080" max="3330" width="8.85546875" style="243"/>
    <col min="3331" max="3331" width="66.85546875" style="243" bestFit="1" customWidth="1"/>
    <col min="3332" max="3334" width="8.85546875" style="243"/>
    <col min="3335" max="3335" width="11.28515625" style="243" customWidth="1"/>
    <col min="3336" max="3586" width="8.85546875" style="243"/>
    <col min="3587" max="3587" width="66.85546875" style="243" bestFit="1" customWidth="1"/>
    <col min="3588" max="3590" width="8.85546875" style="243"/>
    <col min="3591" max="3591" width="11.28515625" style="243" customWidth="1"/>
    <col min="3592" max="3842" width="8.85546875" style="243"/>
    <col min="3843" max="3843" width="66.85546875" style="243" bestFit="1" customWidth="1"/>
    <col min="3844" max="3846" width="8.85546875" style="243"/>
    <col min="3847" max="3847" width="11.28515625" style="243" customWidth="1"/>
    <col min="3848" max="4098" width="8.85546875" style="243"/>
    <col min="4099" max="4099" width="66.85546875" style="243" bestFit="1" customWidth="1"/>
    <col min="4100" max="4102" width="8.85546875" style="243"/>
    <col min="4103" max="4103" width="11.28515625" style="243" customWidth="1"/>
    <col min="4104" max="4354" width="8.85546875" style="243"/>
    <col min="4355" max="4355" width="66.85546875" style="243" bestFit="1" customWidth="1"/>
    <col min="4356" max="4358" width="8.85546875" style="243"/>
    <col min="4359" max="4359" width="11.28515625" style="243" customWidth="1"/>
    <col min="4360" max="4610" width="8.85546875" style="243"/>
    <col min="4611" max="4611" width="66.85546875" style="243" bestFit="1" customWidth="1"/>
    <col min="4612" max="4614" width="8.85546875" style="243"/>
    <col min="4615" max="4615" width="11.28515625" style="243" customWidth="1"/>
    <col min="4616" max="4866" width="8.85546875" style="243"/>
    <col min="4867" max="4867" width="66.85546875" style="243" bestFit="1" customWidth="1"/>
    <col min="4868" max="4870" width="8.85546875" style="243"/>
    <col min="4871" max="4871" width="11.28515625" style="243" customWidth="1"/>
    <col min="4872" max="5122" width="8.85546875" style="243"/>
    <col min="5123" max="5123" width="66.85546875" style="243" bestFit="1" customWidth="1"/>
    <col min="5124" max="5126" width="8.85546875" style="243"/>
    <col min="5127" max="5127" width="11.28515625" style="243" customWidth="1"/>
    <col min="5128" max="5378" width="8.85546875" style="243"/>
    <col min="5379" max="5379" width="66.85546875" style="243" bestFit="1" customWidth="1"/>
    <col min="5380" max="5382" width="8.85546875" style="243"/>
    <col min="5383" max="5383" width="11.28515625" style="243" customWidth="1"/>
    <col min="5384" max="5634" width="8.85546875" style="243"/>
    <col min="5635" max="5635" width="66.85546875" style="243" bestFit="1" customWidth="1"/>
    <col min="5636" max="5638" width="8.85546875" style="243"/>
    <col min="5639" max="5639" width="11.28515625" style="243" customWidth="1"/>
    <col min="5640" max="5890" width="8.85546875" style="243"/>
    <col min="5891" max="5891" width="66.85546875" style="243" bestFit="1" customWidth="1"/>
    <col min="5892" max="5894" width="8.85546875" style="243"/>
    <col min="5895" max="5895" width="11.28515625" style="243" customWidth="1"/>
    <col min="5896" max="6146" width="8.85546875" style="243"/>
    <col min="6147" max="6147" width="66.85546875" style="243" bestFit="1" customWidth="1"/>
    <col min="6148" max="6150" width="8.85546875" style="243"/>
    <col min="6151" max="6151" width="11.28515625" style="243" customWidth="1"/>
    <col min="6152" max="6402" width="8.85546875" style="243"/>
    <col min="6403" max="6403" width="66.85546875" style="243" bestFit="1" customWidth="1"/>
    <col min="6404" max="6406" width="8.85546875" style="243"/>
    <col min="6407" max="6407" width="11.28515625" style="243" customWidth="1"/>
    <col min="6408" max="6658" width="8.85546875" style="243"/>
    <col min="6659" max="6659" width="66.85546875" style="243" bestFit="1" customWidth="1"/>
    <col min="6660" max="6662" width="8.85546875" style="243"/>
    <col min="6663" max="6663" width="11.28515625" style="243" customWidth="1"/>
    <col min="6664" max="6914" width="8.85546875" style="243"/>
    <col min="6915" max="6915" width="66.85546875" style="243" bestFit="1" customWidth="1"/>
    <col min="6916" max="6918" width="8.85546875" style="243"/>
    <col min="6919" max="6919" width="11.28515625" style="243" customWidth="1"/>
    <col min="6920" max="7170" width="8.85546875" style="243"/>
    <col min="7171" max="7171" width="66.85546875" style="243" bestFit="1" customWidth="1"/>
    <col min="7172" max="7174" width="8.85546875" style="243"/>
    <col min="7175" max="7175" width="11.28515625" style="243" customWidth="1"/>
    <col min="7176" max="7426" width="8.85546875" style="243"/>
    <col min="7427" max="7427" width="66.85546875" style="243" bestFit="1" customWidth="1"/>
    <col min="7428" max="7430" width="8.85546875" style="243"/>
    <col min="7431" max="7431" width="11.28515625" style="243" customWidth="1"/>
    <col min="7432" max="7682" width="8.85546875" style="243"/>
    <col min="7683" max="7683" width="66.85546875" style="243" bestFit="1" customWidth="1"/>
    <col min="7684" max="7686" width="8.85546875" style="243"/>
    <col min="7687" max="7687" width="11.28515625" style="243" customWidth="1"/>
    <col min="7688" max="7938" width="8.85546875" style="243"/>
    <col min="7939" max="7939" width="66.85546875" style="243" bestFit="1" customWidth="1"/>
    <col min="7940" max="7942" width="8.85546875" style="243"/>
    <col min="7943" max="7943" width="11.28515625" style="243" customWidth="1"/>
    <col min="7944" max="8194" width="8.85546875" style="243"/>
    <col min="8195" max="8195" width="66.85546875" style="243" bestFit="1" customWidth="1"/>
    <col min="8196" max="8198" width="8.85546875" style="243"/>
    <col min="8199" max="8199" width="11.28515625" style="243" customWidth="1"/>
    <col min="8200" max="8450" width="8.85546875" style="243"/>
    <col min="8451" max="8451" width="66.85546875" style="243" bestFit="1" customWidth="1"/>
    <col min="8452" max="8454" width="8.85546875" style="243"/>
    <col min="8455" max="8455" width="11.28515625" style="243" customWidth="1"/>
    <col min="8456" max="8706" width="8.85546875" style="243"/>
    <col min="8707" max="8707" width="66.85546875" style="243" bestFit="1" customWidth="1"/>
    <col min="8708" max="8710" width="8.85546875" style="243"/>
    <col min="8711" max="8711" width="11.28515625" style="243" customWidth="1"/>
    <col min="8712" max="8962" width="8.85546875" style="243"/>
    <col min="8963" max="8963" width="66.85546875" style="243" bestFit="1" customWidth="1"/>
    <col min="8964" max="8966" width="8.85546875" style="243"/>
    <col min="8967" max="8967" width="11.28515625" style="243" customWidth="1"/>
    <col min="8968" max="9218" width="8.85546875" style="243"/>
    <col min="9219" max="9219" width="66.85546875" style="243" bestFit="1" customWidth="1"/>
    <col min="9220" max="9222" width="8.85546875" style="243"/>
    <col min="9223" max="9223" width="11.28515625" style="243" customWidth="1"/>
    <col min="9224" max="9474" width="8.85546875" style="243"/>
    <col min="9475" max="9475" width="66.85546875" style="243" bestFit="1" customWidth="1"/>
    <col min="9476" max="9478" width="8.85546875" style="243"/>
    <col min="9479" max="9479" width="11.28515625" style="243" customWidth="1"/>
    <col min="9480" max="9730" width="8.85546875" style="243"/>
    <col min="9731" max="9731" width="66.85546875" style="243" bestFit="1" customWidth="1"/>
    <col min="9732" max="9734" width="8.85546875" style="243"/>
    <col min="9735" max="9735" width="11.28515625" style="243" customWidth="1"/>
    <col min="9736" max="9986" width="8.85546875" style="243"/>
    <col min="9987" max="9987" width="66.85546875" style="243" bestFit="1" customWidth="1"/>
    <col min="9988" max="9990" width="8.85546875" style="243"/>
    <col min="9991" max="9991" width="11.28515625" style="243" customWidth="1"/>
    <col min="9992" max="10242" width="8.85546875" style="243"/>
    <col min="10243" max="10243" width="66.85546875" style="243" bestFit="1" customWidth="1"/>
    <col min="10244" max="10246" width="8.85546875" style="243"/>
    <col min="10247" max="10247" width="11.28515625" style="243" customWidth="1"/>
    <col min="10248" max="10498" width="8.85546875" style="243"/>
    <col min="10499" max="10499" width="66.85546875" style="243" bestFit="1" customWidth="1"/>
    <col min="10500" max="10502" width="8.85546875" style="243"/>
    <col min="10503" max="10503" width="11.28515625" style="243" customWidth="1"/>
    <col min="10504" max="10754" width="8.85546875" style="243"/>
    <col min="10755" max="10755" width="66.85546875" style="243" bestFit="1" customWidth="1"/>
    <col min="10756" max="10758" width="8.85546875" style="243"/>
    <col min="10759" max="10759" width="11.28515625" style="243" customWidth="1"/>
    <col min="10760" max="11010" width="8.85546875" style="243"/>
    <col min="11011" max="11011" width="66.85546875" style="243" bestFit="1" customWidth="1"/>
    <col min="11012" max="11014" width="8.85546875" style="243"/>
    <col min="11015" max="11015" width="11.28515625" style="243" customWidth="1"/>
    <col min="11016" max="11266" width="8.85546875" style="243"/>
    <col min="11267" max="11267" width="66.85546875" style="243" bestFit="1" customWidth="1"/>
    <col min="11268" max="11270" width="8.85546875" style="243"/>
    <col min="11271" max="11271" width="11.28515625" style="243" customWidth="1"/>
    <col min="11272" max="11522" width="8.85546875" style="243"/>
    <col min="11523" max="11523" width="66.85546875" style="243" bestFit="1" customWidth="1"/>
    <col min="11524" max="11526" width="8.85546875" style="243"/>
    <col min="11527" max="11527" width="11.28515625" style="243" customWidth="1"/>
    <col min="11528" max="11778" width="8.85546875" style="243"/>
    <col min="11779" max="11779" width="66.85546875" style="243" bestFit="1" customWidth="1"/>
    <col min="11780" max="11782" width="8.85546875" style="243"/>
    <col min="11783" max="11783" width="11.28515625" style="243" customWidth="1"/>
    <col min="11784" max="12034" width="8.85546875" style="243"/>
    <col min="12035" max="12035" width="66.85546875" style="243" bestFit="1" customWidth="1"/>
    <col min="12036" max="12038" width="8.85546875" style="243"/>
    <col min="12039" max="12039" width="11.28515625" style="243" customWidth="1"/>
    <col min="12040" max="12290" width="8.85546875" style="243"/>
    <col min="12291" max="12291" width="66.85546875" style="243" bestFit="1" customWidth="1"/>
    <col min="12292" max="12294" width="8.85546875" style="243"/>
    <col min="12295" max="12295" width="11.28515625" style="243" customWidth="1"/>
    <col min="12296" max="12546" width="8.85546875" style="243"/>
    <col min="12547" max="12547" width="66.85546875" style="243" bestFit="1" customWidth="1"/>
    <col min="12548" max="12550" width="8.85546875" style="243"/>
    <col min="12551" max="12551" width="11.28515625" style="243" customWidth="1"/>
    <col min="12552" max="12802" width="8.85546875" style="243"/>
    <col min="12803" max="12803" width="66.85546875" style="243" bestFit="1" customWidth="1"/>
    <col min="12804" max="12806" width="8.85546875" style="243"/>
    <col min="12807" max="12807" width="11.28515625" style="243" customWidth="1"/>
    <col min="12808" max="13058" width="8.85546875" style="243"/>
    <col min="13059" max="13059" width="66.85546875" style="243" bestFit="1" customWidth="1"/>
    <col min="13060" max="13062" width="8.85546875" style="243"/>
    <col min="13063" max="13063" width="11.28515625" style="243" customWidth="1"/>
    <col min="13064" max="13314" width="8.85546875" style="243"/>
    <col min="13315" max="13315" width="66.85546875" style="243" bestFit="1" customWidth="1"/>
    <col min="13316" max="13318" width="8.85546875" style="243"/>
    <col min="13319" max="13319" width="11.28515625" style="243" customWidth="1"/>
    <col min="13320" max="13570" width="8.85546875" style="243"/>
    <col min="13571" max="13571" width="66.85546875" style="243" bestFit="1" customWidth="1"/>
    <col min="13572" max="13574" width="8.85546875" style="243"/>
    <col min="13575" max="13575" width="11.28515625" style="243" customWidth="1"/>
    <col min="13576" max="13826" width="8.85546875" style="243"/>
    <col min="13827" max="13827" width="66.85546875" style="243" bestFit="1" customWidth="1"/>
    <col min="13828" max="13830" width="8.85546875" style="243"/>
    <col min="13831" max="13831" width="11.28515625" style="243" customWidth="1"/>
    <col min="13832" max="14082" width="8.85546875" style="243"/>
    <col min="14083" max="14083" width="66.85546875" style="243" bestFit="1" customWidth="1"/>
    <col min="14084" max="14086" width="8.85546875" style="243"/>
    <col min="14087" max="14087" width="11.28515625" style="243" customWidth="1"/>
    <col min="14088" max="14338" width="8.85546875" style="243"/>
    <col min="14339" max="14339" width="66.85546875" style="243" bestFit="1" customWidth="1"/>
    <col min="14340" max="14342" width="8.85546875" style="243"/>
    <col min="14343" max="14343" width="11.28515625" style="243" customWidth="1"/>
    <col min="14344" max="14594" width="8.85546875" style="243"/>
    <col min="14595" max="14595" width="66.85546875" style="243" bestFit="1" customWidth="1"/>
    <col min="14596" max="14598" width="8.85546875" style="243"/>
    <col min="14599" max="14599" width="11.28515625" style="243" customWidth="1"/>
    <col min="14600" max="14850" width="8.85546875" style="243"/>
    <col min="14851" max="14851" width="66.85546875" style="243" bestFit="1" customWidth="1"/>
    <col min="14852" max="14854" width="8.85546875" style="243"/>
    <col min="14855" max="14855" width="11.28515625" style="243" customWidth="1"/>
    <col min="14856" max="15106" width="8.85546875" style="243"/>
    <col min="15107" max="15107" width="66.85546875" style="243" bestFit="1" customWidth="1"/>
    <col min="15108" max="15110" width="8.85546875" style="243"/>
    <col min="15111" max="15111" width="11.28515625" style="243" customWidth="1"/>
    <col min="15112" max="15362" width="8.85546875" style="243"/>
    <col min="15363" max="15363" width="66.85546875" style="243" bestFit="1" customWidth="1"/>
    <col min="15364" max="15366" width="8.85546875" style="243"/>
    <col min="15367" max="15367" width="11.28515625" style="243" customWidth="1"/>
    <col min="15368" max="15618" width="8.85546875" style="243"/>
    <col min="15619" max="15619" width="66.85546875" style="243" bestFit="1" customWidth="1"/>
    <col min="15620" max="15622" width="8.85546875" style="243"/>
    <col min="15623" max="15623" width="11.28515625" style="243" customWidth="1"/>
    <col min="15624" max="15874" width="8.85546875" style="243"/>
    <col min="15875" max="15875" width="66.85546875" style="243" bestFit="1" customWidth="1"/>
    <col min="15876" max="15878" width="8.85546875" style="243"/>
    <col min="15879" max="15879" width="11.28515625" style="243" customWidth="1"/>
    <col min="15880" max="16130" width="8.85546875" style="243"/>
    <col min="16131" max="16131" width="66.85546875" style="243" bestFit="1" customWidth="1"/>
    <col min="16132" max="16134" width="8.85546875" style="243"/>
    <col min="16135" max="16135" width="11.28515625" style="243" customWidth="1"/>
    <col min="16136" max="16384" width="8.85546875" style="243"/>
  </cols>
  <sheetData>
    <row r="1" spans="1:8" ht="13.5" thickBot="1" x14ac:dyDescent="0.25"/>
    <row r="2" spans="1:8" ht="21" thickBot="1" x14ac:dyDescent="0.35">
      <c r="A2" s="244"/>
      <c r="B2" s="245"/>
      <c r="C2" s="246" t="s">
        <v>323</v>
      </c>
      <c r="D2" s="245"/>
      <c r="E2" s="245"/>
      <c r="F2" s="245"/>
      <c r="G2" s="245"/>
      <c r="H2" s="247"/>
    </row>
    <row r="4" spans="1:8" ht="15.75" x14ac:dyDescent="0.25">
      <c r="A4" s="248"/>
      <c r="B4" s="249" t="s">
        <v>324</v>
      </c>
      <c r="C4" s="250"/>
      <c r="E4" s="251"/>
      <c r="F4" s="252"/>
      <c r="G4" s="252"/>
      <c r="H4" s="252"/>
    </row>
    <row r="5" spans="1:8" ht="15.75" x14ac:dyDescent="0.25">
      <c r="A5" s="248"/>
      <c r="B5" s="249" t="s">
        <v>325</v>
      </c>
      <c r="C5" s="253"/>
      <c r="E5" s="251"/>
      <c r="F5" s="252"/>
      <c r="G5" s="252"/>
      <c r="H5" s="252"/>
    </row>
    <row r="6" spans="1:8" ht="15.75" x14ac:dyDescent="0.25">
      <c r="A6" s="248"/>
      <c r="B6" s="249" t="s">
        <v>326</v>
      </c>
      <c r="C6" s="253"/>
      <c r="E6" s="251"/>
      <c r="F6" s="252"/>
      <c r="G6" s="252"/>
      <c r="H6" s="252"/>
    </row>
    <row r="7" spans="1:8" ht="15.75" x14ac:dyDescent="0.25">
      <c r="A7" s="248"/>
      <c r="B7" s="253" t="s">
        <v>327</v>
      </c>
      <c r="C7" s="254"/>
      <c r="E7" s="251"/>
      <c r="F7" s="252"/>
      <c r="G7" s="252"/>
      <c r="H7" s="252"/>
    </row>
    <row r="8" spans="1:8" ht="15.75" x14ac:dyDescent="0.25">
      <c r="A8" s="248"/>
      <c r="B8" s="249" t="s">
        <v>345</v>
      </c>
      <c r="C8" s="251"/>
      <c r="E8" s="251"/>
      <c r="F8" s="252"/>
      <c r="G8" s="252"/>
      <c r="H8" s="252"/>
    </row>
    <row r="9" spans="1:8" ht="15.75" x14ac:dyDescent="0.25">
      <c r="A9" s="248"/>
      <c r="B9" s="249" t="s">
        <v>328</v>
      </c>
      <c r="C9" s="250"/>
      <c r="E9" s="251"/>
      <c r="F9" s="252"/>
      <c r="G9" s="252"/>
      <c r="H9" s="252"/>
    </row>
    <row r="10" spans="1:8" ht="15.75" x14ac:dyDescent="0.25">
      <c r="A10" s="248"/>
      <c r="B10" s="249" t="s">
        <v>352</v>
      </c>
      <c r="C10" s="249" t="s">
        <v>353</v>
      </c>
      <c r="E10" s="251"/>
      <c r="F10" s="252"/>
      <c r="G10" s="252"/>
      <c r="H10" s="252"/>
    </row>
    <row r="11" spans="1:8" ht="15.75" x14ac:dyDescent="0.2">
      <c r="A11" s="248"/>
      <c r="B11" s="249" t="s">
        <v>329</v>
      </c>
      <c r="C11" s="249"/>
      <c r="E11" s="252"/>
      <c r="F11" s="252"/>
      <c r="G11" s="252"/>
      <c r="H11" s="252"/>
    </row>
    <row r="12" spans="1:8" ht="15.75" x14ac:dyDescent="0.2">
      <c r="A12" s="248"/>
      <c r="B12" s="248"/>
      <c r="C12" s="255"/>
      <c r="D12" s="256"/>
      <c r="E12" s="252"/>
      <c r="F12" s="252"/>
      <c r="G12" s="252"/>
      <c r="H12" s="252"/>
    </row>
    <row r="13" spans="1:8" x14ac:dyDescent="0.2">
      <c r="D13" s="257"/>
      <c r="E13" s="257"/>
      <c r="F13" s="257"/>
      <c r="G13" s="257"/>
      <c r="H13" s="258"/>
    </row>
    <row r="14" spans="1:8" ht="15.75" x14ac:dyDescent="0.25">
      <c r="A14" s="259" t="s">
        <v>145</v>
      </c>
      <c r="B14" s="571" t="s">
        <v>330</v>
      </c>
      <c r="C14" s="572"/>
      <c r="D14" s="260" t="s">
        <v>331</v>
      </c>
      <c r="E14" s="260" t="s">
        <v>332</v>
      </c>
      <c r="F14" s="260" t="s">
        <v>333</v>
      </c>
      <c r="G14" s="260" t="s">
        <v>334</v>
      </c>
      <c r="H14" s="260" t="s">
        <v>188</v>
      </c>
    </row>
    <row r="15" spans="1:8" ht="15" x14ac:dyDescent="0.2">
      <c r="A15" s="261" t="s">
        <v>16</v>
      </c>
      <c r="B15" s="567" t="s">
        <v>335</v>
      </c>
      <c r="C15" s="568"/>
      <c r="D15" s="264"/>
      <c r="E15" s="265"/>
      <c r="F15" s="265">
        <v>30</v>
      </c>
      <c r="G15" s="265"/>
      <c r="H15" s="265">
        <v>1</v>
      </c>
    </row>
    <row r="16" spans="1:8" ht="15" x14ac:dyDescent="0.2">
      <c r="A16" s="261" t="s">
        <v>17</v>
      </c>
      <c r="B16" s="567" t="s">
        <v>131</v>
      </c>
      <c r="C16" s="568"/>
      <c r="D16" s="265">
        <v>15</v>
      </c>
      <c r="E16" s="265"/>
      <c r="F16" s="265">
        <v>15</v>
      </c>
      <c r="G16" s="265"/>
      <c r="H16" s="265">
        <v>2</v>
      </c>
    </row>
    <row r="17" spans="1:8" ht="15" x14ac:dyDescent="0.2">
      <c r="A17" s="261" t="s">
        <v>18</v>
      </c>
      <c r="B17" s="262" t="s">
        <v>69</v>
      </c>
      <c r="C17" s="263"/>
      <c r="D17" s="265"/>
      <c r="E17" s="265">
        <v>30</v>
      </c>
      <c r="F17" s="265"/>
      <c r="G17" s="265"/>
      <c r="H17" s="265">
        <v>0</v>
      </c>
    </row>
    <row r="18" spans="1:8" ht="15" x14ac:dyDescent="0.2">
      <c r="A18" s="261" t="s">
        <v>19</v>
      </c>
      <c r="B18" s="569" t="s">
        <v>74</v>
      </c>
      <c r="C18" s="570"/>
      <c r="D18" s="266">
        <v>30</v>
      </c>
      <c r="E18" s="265">
        <v>30</v>
      </c>
      <c r="F18" s="265"/>
      <c r="G18" s="265"/>
      <c r="H18" s="265">
        <v>7</v>
      </c>
    </row>
    <row r="19" spans="1:8" ht="15" x14ac:dyDescent="0.2">
      <c r="A19" s="261" t="s">
        <v>20</v>
      </c>
      <c r="B19" s="567" t="s">
        <v>86</v>
      </c>
      <c r="C19" s="568"/>
      <c r="D19" s="265">
        <v>15</v>
      </c>
      <c r="E19" s="265"/>
      <c r="F19" s="265">
        <v>30</v>
      </c>
      <c r="G19" s="265"/>
      <c r="H19" s="265">
        <v>3</v>
      </c>
    </row>
    <row r="20" spans="1:8" ht="15" x14ac:dyDescent="0.2">
      <c r="A20" s="261" t="s">
        <v>42</v>
      </c>
      <c r="B20" s="565" t="s">
        <v>92</v>
      </c>
      <c r="C20" s="566"/>
      <c r="D20" s="265">
        <v>30</v>
      </c>
      <c r="E20" s="265"/>
      <c r="F20" s="265"/>
      <c r="G20" s="265"/>
      <c r="H20" s="265">
        <v>3</v>
      </c>
    </row>
    <row r="21" spans="1:8" ht="15" x14ac:dyDescent="0.2">
      <c r="A21" s="261" t="s">
        <v>43</v>
      </c>
      <c r="B21" s="567" t="s">
        <v>94</v>
      </c>
      <c r="C21" s="568"/>
      <c r="D21" s="266">
        <v>30</v>
      </c>
      <c r="E21" s="265"/>
      <c r="F21" s="265">
        <v>30</v>
      </c>
      <c r="G21" s="265"/>
      <c r="H21" s="265">
        <v>5</v>
      </c>
    </row>
    <row r="22" spans="1:8" ht="15" x14ac:dyDescent="0.2">
      <c r="A22" s="261" t="s">
        <v>44</v>
      </c>
      <c r="B22" s="567" t="s">
        <v>95</v>
      </c>
      <c r="C22" s="568"/>
      <c r="D22" s="265">
        <v>15</v>
      </c>
      <c r="E22" s="265">
        <v>15</v>
      </c>
      <c r="F22" s="265"/>
      <c r="G22" s="265"/>
      <c r="H22" s="265">
        <v>3</v>
      </c>
    </row>
    <row r="23" spans="1:8" ht="30" x14ac:dyDescent="0.2">
      <c r="A23" s="261" t="s">
        <v>45</v>
      </c>
      <c r="B23" s="267" t="s">
        <v>90</v>
      </c>
      <c r="C23" s="268" t="s">
        <v>162</v>
      </c>
      <c r="D23" s="265">
        <v>15</v>
      </c>
      <c r="E23" s="265"/>
      <c r="F23" s="265">
        <v>15</v>
      </c>
      <c r="G23" s="265"/>
      <c r="H23" s="265">
        <v>3</v>
      </c>
    </row>
    <row r="24" spans="1:8" ht="30" x14ac:dyDescent="0.2">
      <c r="A24" s="261" t="s">
        <v>46</v>
      </c>
      <c r="B24" s="273" t="s">
        <v>183</v>
      </c>
      <c r="C24" s="267" t="s">
        <v>184</v>
      </c>
      <c r="D24" s="265">
        <v>15</v>
      </c>
      <c r="E24" s="265"/>
      <c r="F24" s="265">
        <v>15</v>
      </c>
      <c r="G24" s="265"/>
      <c r="H24" s="265">
        <v>3</v>
      </c>
    </row>
    <row r="25" spans="1:8" ht="15.75" x14ac:dyDescent="0.25">
      <c r="A25" s="269"/>
      <c r="B25" s="269"/>
      <c r="C25" s="270" t="s">
        <v>336</v>
      </c>
      <c r="D25" s="271">
        <f>SUM(D15:D24)</f>
        <v>165</v>
      </c>
      <c r="E25" s="271">
        <f>SUM(E15:E24)</f>
        <v>75</v>
      </c>
      <c r="F25" s="271">
        <f>SUM(F15:F24)</f>
        <v>135</v>
      </c>
      <c r="G25" s="271">
        <f>SUM(G15:G24)</f>
        <v>0</v>
      </c>
      <c r="H25" s="271">
        <f>SUM(H15:H24)</f>
        <v>30</v>
      </c>
    </row>
    <row r="26" spans="1:8" ht="15.75" x14ac:dyDescent="0.25">
      <c r="A26" s="272"/>
      <c r="B26" s="272"/>
      <c r="C26" s="272"/>
      <c r="D26" s="558">
        <f>SUM(D25:G25)</f>
        <v>375</v>
      </c>
      <c r="E26" s="559"/>
      <c r="F26" s="559"/>
      <c r="G26" s="560"/>
      <c r="H26" s="271"/>
    </row>
    <row r="27" spans="1:8" ht="15.75" x14ac:dyDescent="0.25">
      <c r="A27" s="259" t="s">
        <v>145</v>
      </c>
      <c r="B27" s="259"/>
      <c r="C27" s="259" t="s">
        <v>337</v>
      </c>
      <c r="D27" s="260" t="s">
        <v>331</v>
      </c>
      <c r="E27" s="260" t="s">
        <v>332</v>
      </c>
      <c r="F27" s="260" t="s">
        <v>333</v>
      </c>
      <c r="G27" s="260" t="s">
        <v>334</v>
      </c>
      <c r="H27" s="260" t="s">
        <v>188</v>
      </c>
    </row>
    <row r="28" spans="1:8" ht="15" x14ac:dyDescent="0.2">
      <c r="A28" s="261" t="s">
        <v>16</v>
      </c>
      <c r="B28" s="567" t="s">
        <v>335</v>
      </c>
      <c r="C28" s="568"/>
      <c r="D28" s="264"/>
      <c r="E28" s="265"/>
      <c r="F28" s="265">
        <v>30</v>
      </c>
      <c r="G28" s="265"/>
      <c r="H28" s="265">
        <v>1</v>
      </c>
    </row>
    <row r="29" spans="1:8" ht="15" x14ac:dyDescent="0.2">
      <c r="A29" s="261" t="s">
        <v>17</v>
      </c>
      <c r="B29" s="262" t="s">
        <v>69</v>
      </c>
      <c r="C29" s="263"/>
      <c r="D29" s="265"/>
      <c r="E29" s="265">
        <v>30</v>
      </c>
      <c r="F29" s="265"/>
      <c r="G29" s="265"/>
      <c r="H29" s="265">
        <v>0</v>
      </c>
    </row>
    <row r="30" spans="1:8" ht="15" x14ac:dyDescent="0.2">
      <c r="A30" s="261" t="s">
        <v>18</v>
      </c>
      <c r="B30" s="565" t="s">
        <v>342</v>
      </c>
      <c r="C30" s="566"/>
      <c r="D30" s="264">
        <v>15</v>
      </c>
      <c r="E30" s="265"/>
      <c r="F30" s="265"/>
      <c r="G30" s="265"/>
      <c r="H30" s="265">
        <v>1</v>
      </c>
    </row>
    <row r="31" spans="1:8" ht="15" x14ac:dyDescent="0.2">
      <c r="A31" s="261" t="s">
        <v>19</v>
      </c>
      <c r="B31" s="569" t="s">
        <v>74</v>
      </c>
      <c r="C31" s="570"/>
      <c r="D31" s="266">
        <v>30</v>
      </c>
      <c r="E31" s="265">
        <v>30</v>
      </c>
      <c r="F31" s="265"/>
      <c r="G31" s="265"/>
      <c r="H31" s="265">
        <v>7</v>
      </c>
    </row>
    <row r="32" spans="1:8" ht="15" x14ac:dyDescent="0.2">
      <c r="A32" s="261" t="s">
        <v>20</v>
      </c>
      <c r="B32" s="565" t="s">
        <v>72</v>
      </c>
      <c r="C32" s="566"/>
      <c r="D32" s="266">
        <v>30</v>
      </c>
      <c r="E32" s="265"/>
      <c r="F32" s="265">
        <v>15</v>
      </c>
      <c r="G32" s="265"/>
      <c r="H32" s="265">
        <v>6</v>
      </c>
    </row>
    <row r="33" spans="1:8" ht="15" x14ac:dyDescent="0.2">
      <c r="A33" s="261" t="s">
        <v>42</v>
      </c>
      <c r="B33" s="567" t="s">
        <v>94</v>
      </c>
      <c r="C33" s="568"/>
      <c r="D33" s="266">
        <v>30</v>
      </c>
      <c r="E33" s="265"/>
      <c r="F33" s="265">
        <v>30</v>
      </c>
      <c r="G33" s="265"/>
      <c r="H33" s="265">
        <v>5</v>
      </c>
    </row>
    <row r="34" spans="1:8" ht="15" x14ac:dyDescent="0.2">
      <c r="A34" s="261" t="s">
        <v>43</v>
      </c>
      <c r="B34" s="567" t="s">
        <v>95</v>
      </c>
      <c r="C34" s="568"/>
      <c r="D34" s="265">
        <v>15</v>
      </c>
      <c r="E34" s="265"/>
      <c r="F34" s="265">
        <v>15</v>
      </c>
      <c r="G34" s="265"/>
      <c r="H34" s="265">
        <v>3</v>
      </c>
    </row>
    <row r="35" spans="1:8" ht="15" x14ac:dyDescent="0.2">
      <c r="A35" s="261" t="s">
        <v>44</v>
      </c>
      <c r="B35" s="565" t="s">
        <v>128</v>
      </c>
      <c r="C35" s="566"/>
      <c r="D35" s="265"/>
      <c r="E35" s="265"/>
      <c r="F35" s="265">
        <v>45</v>
      </c>
      <c r="G35" s="265"/>
      <c r="H35" s="265">
        <v>4</v>
      </c>
    </row>
    <row r="36" spans="1:8" ht="15" x14ac:dyDescent="0.2">
      <c r="A36" s="261" t="s">
        <v>45</v>
      </c>
      <c r="B36" s="565" t="s">
        <v>97</v>
      </c>
      <c r="C36" s="566"/>
      <c r="D36" s="265">
        <v>30</v>
      </c>
      <c r="E36" s="265">
        <v>30</v>
      </c>
      <c r="F36" s="265"/>
      <c r="G36" s="265"/>
      <c r="H36" s="265">
        <v>3</v>
      </c>
    </row>
    <row r="37" spans="1:8" ht="15.75" x14ac:dyDescent="0.25">
      <c r="A37" s="261"/>
      <c r="B37" s="272"/>
      <c r="C37" s="270" t="s">
        <v>336</v>
      </c>
      <c r="D37" s="271">
        <f>SUM(D28:D36)</f>
        <v>150</v>
      </c>
      <c r="E37" s="271">
        <f>SUM(E28:E36)</f>
        <v>90</v>
      </c>
      <c r="F37" s="271">
        <f>SUM(F28:F36)</f>
        <v>135</v>
      </c>
      <c r="G37" s="271">
        <f>SUM(G28:G36)</f>
        <v>0</v>
      </c>
      <c r="H37" s="271">
        <f>SUM(H28:H36)</f>
        <v>30</v>
      </c>
    </row>
    <row r="38" spans="1:8" ht="15.75" x14ac:dyDescent="0.25">
      <c r="A38" s="272"/>
      <c r="B38" s="272"/>
      <c r="C38" s="272"/>
      <c r="D38" s="558">
        <f>SUM(D37:G37)</f>
        <v>375</v>
      </c>
      <c r="E38" s="559"/>
      <c r="F38" s="559"/>
      <c r="G38" s="560"/>
      <c r="H38" s="271"/>
    </row>
    <row r="39" spans="1:8" ht="15.75" x14ac:dyDescent="0.25">
      <c r="A39" s="259" t="s">
        <v>145</v>
      </c>
      <c r="B39" s="259"/>
      <c r="C39" s="259" t="s">
        <v>338</v>
      </c>
      <c r="D39" s="260" t="s">
        <v>331</v>
      </c>
      <c r="E39" s="260" t="s">
        <v>332</v>
      </c>
      <c r="F39" s="260" t="s">
        <v>333</v>
      </c>
      <c r="G39" s="260" t="s">
        <v>334</v>
      </c>
      <c r="H39" s="260" t="s">
        <v>188</v>
      </c>
    </row>
    <row r="40" spans="1:8" ht="15" x14ac:dyDescent="0.2">
      <c r="A40" s="261" t="s">
        <v>16</v>
      </c>
      <c r="B40" s="567" t="s">
        <v>335</v>
      </c>
      <c r="C40" s="568"/>
      <c r="D40" s="264"/>
      <c r="E40" s="265"/>
      <c r="F40" s="265">
        <v>30</v>
      </c>
      <c r="G40" s="265"/>
      <c r="H40" s="265">
        <v>1</v>
      </c>
    </row>
    <row r="41" spans="1:8" ht="15" x14ac:dyDescent="0.2">
      <c r="A41" s="261" t="s">
        <v>17</v>
      </c>
      <c r="B41" s="565" t="s">
        <v>70</v>
      </c>
      <c r="C41" s="566"/>
      <c r="D41" s="264">
        <v>9</v>
      </c>
      <c r="E41" s="265"/>
      <c r="F41" s="265"/>
      <c r="G41" s="265"/>
      <c r="H41" s="265">
        <v>1</v>
      </c>
    </row>
    <row r="42" spans="1:8" ht="15" x14ac:dyDescent="0.2">
      <c r="A42" s="261" t="s">
        <v>18</v>
      </c>
      <c r="B42" s="565" t="s">
        <v>71</v>
      </c>
      <c r="C42" s="566"/>
      <c r="D42" s="264">
        <v>6</v>
      </c>
      <c r="E42" s="265"/>
      <c r="F42" s="265"/>
      <c r="G42" s="265"/>
      <c r="H42" s="265">
        <v>1</v>
      </c>
    </row>
    <row r="43" spans="1:8" ht="15" x14ac:dyDescent="0.2">
      <c r="A43" s="261" t="s">
        <v>19</v>
      </c>
      <c r="B43" s="565" t="s">
        <v>97</v>
      </c>
      <c r="C43" s="566"/>
      <c r="D43" s="266">
        <v>15</v>
      </c>
      <c r="E43" s="265">
        <v>30</v>
      </c>
      <c r="F43" s="265"/>
      <c r="G43" s="265"/>
      <c r="H43" s="265">
        <v>3</v>
      </c>
    </row>
    <row r="44" spans="1:8" ht="15" x14ac:dyDescent="0.2">
      <c r="A44" s="261" t="s">
        <v>20</v>
      </c>
      <c r="B44" s="565" t="s">
        <v>126</v>
      </c>
      <c r="C44" s="566"/>
      <c r="D44" s="266">
        <v>30</v>
      </c>
      <c r="E44" s="265"/>
      <c r="F44" s="265">
        <v>30</v>
      </c>
      <c r="G44" s="265"/>
      <c r="H44" s="265">
        <v>4</v>
      </c>
    </row>
    <row r="45" spans="1:8" ht="15" x14ac:dyDescent="0.2">
      <c r="A45" s="261" t="s">
        <v>42</v>
      </c>
      <c r="B45" s="565" t="s">
        <v>98</v>
      </c>
      <c r="C45" s="566"/>
      <c r="D45" s="266">
        <v>15</v>
      </c>
      <c r="E45" s="265"/>
      <c r="F45" s="265">
        <v>30</v>
      </c>
      <c r="G45" s="265"/>
      <c r="H45" s="265">
        <v>3</v>
      </c>
    </row>
    <row r="46" spans="1:8" ht="15" x14ac:dyDescent="0.2">
      <c r="A46" s="261" t="s">
        <v>43</v>
      </c>
      <c r="B46" s="565" t="s">
        <v>99</v>
      </c>
      <c r="C46" s="566"/>
      <c r="D46" s="265">
        <v>15</v>
      </c>
      <c r="E46" s="265">
        <v>15</v>
      </c>
      <c r="F46" s="265"/>
      <c r="G46" s="265"/>
      <c r="H46" s="265">
        <v>2</v>
      </c>
    </row>
    <row r="47" spans="1:8" ht="15" x14ac:dyDescent="0.2">
      <c r="A47" s="261" t="s">
        <v>44</v>
      </c>
      <c r="B47" s="565" t="s">
        <v>132</v>
      </c>
      <c r="C47" s="566"/>
      <c r="D47" s="265">
        <v>15</v>
      </c>
      <c r="E47" s="265"/>
      <c r="F47" s="265">
        <v>30</v>
      </c>
      <c r="G47" s="265"/>
      <c r="H47" s="265">
        <v>5</v>
      </c>
    </row>
    <row r="48" spans="1:8" ht="15" x14ac:dyDescent="0.2">
      <c r="A48" s="261" t="s">
        <v>45</v>
      </c>
      <c r="B48" s="565" t="s">
        <v>96</v>
      </c>
      <c r="C48" s="566"/>
      <c r="D48" s="265">
        <v>15</v>
      </c>
      <c r="E48" s="265"/>
      <c r="F48" s="265">
        <v>30</v>
      </c>
      <c r="G48" s="265"/>
      <c r="H48" s="265">
        <v>4</v>
      </c>
    </row>
    <row r="49" spans="1:10" ht="15" x14ac:dyDescent="0.2">
      <c r="A49" s="261" t="s">
        <v>46</v>
      </c>
      <c r="B49" s="273" t="s">
        <v>112</v>
      </c>
      <c r="C49" s="267" t="s">
        <v>187</v>
      </c>
      <c r="D49" s="265">
        <v>30</v>
      </c>
      <c r="E49" s="265"/>
      <c r="F49" s="265"/>
      <c r="G49" s="265"/>
      <c r="H49" s="265">
        <v>3</v>
      </c>
    </row>
    <row r="50" spans="1:10" ht="30" x14ac:dyDescent="0.2">
      <c r="A50" s="261" t="s">
        <v>63</v>
      </c>
      <c r="B50" s="273" t="s">
        <v>105</v>
      </c>
      <c r="C50" s="267" t="s">
        <v>159</v>
      </c>
      <c r="D50" s="265">
        <v>15</v>
      </c>
      <c r="E50" s="265"/>
      <c r="F50" s="265">
        <v>15</v>
      </c>
      <c r="G50" s="265"/>
      <c r="H50" s="265">
        <v>3</v>
      </c>
    </row>
    <row r="51" spans="1:10" ht="15.75" x14ac:dyDescent="0.25">
      <c r="A51" s="272"/>
      <c r="B51" s="272"/>
      <c r="C51" s="270" t="s">
        <v>336</v>
      </c>
      <c r="D51" s="271">
        <f>SUM(D40:D50)</f>
        <v>165</v>
      </c>
      <c r="E51" s="271">
        <f>SUM(E40:E50)</f>
        <v>45</v>
      </c>
      <c r="F51" s="271">
        <f>SUM(F40:F50)</f>
        <v>165</v>
      </c>
      <c r="G51" s="271">
        <f>SUM(G40:G50)</f>
        <v>0</v>
      </c>
      <c r="H51" s="271">
        <f>SUM(H40:H50)</f>
        <v>30</v>
      </c>
    </row>
    <row r="52" spans="1:10" ht="15.75" x14ac:dyDescent="0.25">
      <c r="A52" s="272"/>
      <c r="B52" s="272"/>
      <c r="C52" s="272"/>
      <c r="D52" s="558">
        <f>SUM(D51:G51)</f>
        <v>375</v>
      </c>
      <c r="E52" s="559"/>
      <c r="F52" s="559"/>
      <c r="G52" s="560"/>
      <c r="H52" s="271"/>
    </row>
    <row r="53" spans="1:10" ht="15.75" x14ac:dyDescent="0.25">
      <c r="A53" s="259" t="s">
        <v>145</v>
      </c>
      <c r="B53" s="259"/>
      <c r="C53" s="259" t="s">
        <v>339</v>
      </c>
      <c r="D53" s="260" t="s">
        <v>331</v>
      </c>
      <c r="E53" s="260" t="s">
        <v>332</v>
      </c>
      <c r="F53" s="260" t="s">
        <v>333</v>
      </c>
      <c r="G53" s="260" t="s">
        <v>334</v>
      </c>
      <c r="H53" s="260" t="s">
        <v>188</v>
      </c>
      <c r="I53" s="274"/>
      <c r="J53" s="274"/>
    </row>
    <row r="54" spans="1:10" ht="15" x14ac:dyDescent="0.2">
      <c r="A54" s="261" t="s">
        <v>16</v>
      </c>
      <c r="B54" s="567" t="s">
        <v>335</v>
      </c>
      <c r="C54" s="568"/>
      <c r="D54" s="264"/>
      <c r="E54" s="265"/>
      <c r="F54" s="265">
        <v>30</v>
      </c>
      <c r="G54" s="265"/>
      <c r="H54" s="265">
        <v>2</v>
      </c>
      <c r="I54" s="275"/>
      <c r="J54" s="275"/>
    </row>
    <row r="55" spans="1:10" ht="15" x14ac:dyDescent="0.2">
      <c r="A55" s="261" t="s">
        <v>17</v>
      </c>
      <c r="B55" s="565" t="s">
        <v>126</v>
      </c>
      <c r="C55" s="566"/>
      <c r="D55" s="266">
        <v>15</v>
      </c>
      <c r="E55" s="265"/>
      <c r="F55" s="265">
        <v>30</v>
      </c>
      <c r="G55" s="265"/>
      <c r="H55" s="265">
        <v>3</v>
      </c>
      <c r="I55" s="276"/>
      <c r="J55" s="276"/>
    </row>
    <row r="56" spans="1:10" ht="15" x14ac:dyDescent="0.2">
      <c r="A56" s="261" t="s">
        <v>18</v>
      </c>
      <c r="B56" s="565" t="s">
        <v>98</v>
      </c>
      <c r="C56" s="566"/>
      <c r="D56" s="266">
        <v>15</v>
      </c>
      <c r="E56" s="265"/>
      <c r="F56" s="265">
        <v>15</v>
      </c>
      <c r="G56" s="265"/>
      <c r="H56" s="265">
        <v>2</v>
      </c>
      <c r="I56" s="277"/>
      <c r="J56" s="277"/>
    </row>
    <row r="57" spans="1:10" ht="15" x14ac:dyDescent="0.2">
      <c r="A57" s="261" t="s">
        <v>19</v>
      </c>
      <c r="B57" s="565" t="s">
        <v>99</v>
      </c>
      <c r="C57" s="566"/>
      <c r="D57" s="266">
        <v>15</v>
      </c>
      <c r="E57" s="265"/>
      <c r="F57" s="265"/>
      <c r="G57" s="265">
        <v>15</v>
      </c>
      <c r="H57" s="265">
        <v>2</v>
      </c>
      <c r="I57" s="277"/>
      <c r="J57" s="277"/>
    </row>
    <row r="58" spans="1:10" ht="15" x14ac:dyDescent="0.2">
      <c r="A58" s="261" t="s">
        <v>20</v>
      </c>
      <c r="B58" s="565" t="s">
        <v>127</v>
      </c>
      <c r="C58" s="566"/>
      <c r="D58" s="265"/>
      <c r="E58" s="265"/>
      <c r="F58" s="265">
        <v>45</v>
      </c>
      <c r="G58" s="265"/>
      <c r="H58" s="265">
        <v>3</v>
      </c>
      <c r="I58" s="274"/>
      <c r="J58" s="274"/>
    </row>
    <row r="59" spans="1:10" ht="15" x14ac:dyDescent="0.2">
      <c r="A59" s="261" t="s">
        <v>42</v>
      </c>
      <c r="B59" s="565" t="s">
        <v>100</v>
      </c>
      <c r="C59" s="566"/>
      <c r="D59" s="265"/>
      <c r="E59" s="265"/>
      <c r="F59" s="265">
        <v>30</v>
      </c>
      <c r="G59" s="265"/>
      <c r="H59" s="265">
        <v>3</v>
      </c>
      <c r="I59" s="274"/>
      <c r="J59" s="274"/>
    </row>
    <row r="60" spans="1:10" ht="30" x14ac:dyDescent="0.2">
      <c r="A60" s="261" t="s">
        <v>43</v>
      </c>
      <c r="B60" s="273" t="s">
        <v>93</v>
      </c>
      <c r="C60" s="267" t="s">
        <v>153</v>
      </c>
      <c r="D60" s="265">
        <v>15</v>
      </c>
      <c r="E60" s="265">
        <v>15</v>
      </c>
      <c r="F60" s="265"/>
      <c r="G60" s="265"/>
      <c r="H60" s="265">
        <v>2</v>
      </c>
      <c r="I60" s="274"/>
      <c r="J60" s="274"/>
    </row>
    <row r="61" spans="1:10" ht="30" x14ac:dyDescent="0.2">
      <c r="A61" s="261" t="s">
        <v>44</v>
      </c>
      <c r="B61" s="273" t="s">
        <v>101</v>
      </c>
      <c r="C61" s="267" t="s">
        <v>157</v>
      </c>
      <c r="D61" s="265">
        <v>30</v>
      </c>
      <c r="E61" s="265">
        <v>15</v>
      </c>
      <c r="F61" s="265"/>
      <c r="G61" s="265"/>
      <c r="H61" s="265">
        <v>3</v>
      </c>
      <c r="I61" s="278"/>
      <c r="J61" s="278"/>
    </row>
    <row r="62" spans="1:10" ht="30" x14ac:dyDescent="0.2">
      <c r="A62" s="261" t="s">
        <v>45</v>
      </c>
      <c r="B62" s="273" t="s">
        <v>102</v>
      </c>
      <c r="C62" s="267" t="s">
        <v>158</v>
      </c>
      <c r="D62" s="265">
        <v>15</v>
      </c>
      <c r="E62" s="265">
        <v>15</v>
      </c>
      <c r="F62" s="265"/>
      <c r="G62" s="265"/>
      <c r="H62" s="265">
        <v>3</v>
      </c>
      <c r="I62" s="278"/>
      <c r="J62" s="278"/>
    </row>
    <row r="63" spans="1:10" ht="30" x14ac:dyDescent="0.2">
      <c r="A63" s="261" t="s">
        <v>46</v>
      </c>
      <c r="B63" s="273" t="s">
        <v>129</v>
      </c>
      <c r="C63" s="267" t="s">
        <v>152</v>
      </c>
      <c r="D63" s="265">
        <v>30</v>
      </c>
      <c r="E63" s="265"/>
      <c r="F63" s="265">
        <v>15</v>
      </c>
      <c r="G63" s="265"/>
      <c r="H63" s="265">
        <v>4</v>
      </c>
      <c r="I63" s="274"/>
      <c r="J63" s="274"/>
    </row>
    <row r="64" spans="1:10" ht="15" x14ac:dyDescent="0.2">
      <c r="A64" s="261" t="s">
        <v>63</v>
      </c>
      <c r="B64" s="561" t="s">
        <v>148</v>
      </c>
      <c r="C64" s="562"/>
      <c r="D64" s="265"/>
      <c r="E64" s="265"/>
      <c r="F64" s="265"/>
      <c r="G64" s="265"/>
      <c r="H64" s="265">
        <v>3</v>
      </c>
      <c r="I64" s="274"/>
      <c r="J64" s="274"/>
    </row>
    <row r="65" spans="1:10" ht="15.75" x14ac:dyDescent="0.25">
      <c r="A65" s="272"/>
      <c r="B65" s="272"/>
      <c r="C65" s="270" t="s">
        <v>336</v>
      </c>
      <c r="D65" s="271">
        <f>SUM(D54:D63)</f>
        <v>135</v>
      </c>
      <c r="E65" s="271">
        <f>SUM(E54:E63)</f>
        <v>45</v>
      </c>
      <c r="F65" s="271">
        <f>SUM(F54:F63)</f>
        <v>165</v>
      </c>
      <c r="G65" s="271">
        <f>SUM(G54:G63)</f>
        <v>15</v>
      </c>
      <c r="H65" s="271">
        <f>SUM(H54:H64)</f>
        <v>30</v>
      </c>
      <c r="I65" s="275"/>
      <c r="J65" s="275"/>
    </row>
    <row r="66" spans="1:10" ht="15.75" x14ac:dyDescent="0.25">
      <c r="A66" s="272"/>
      <c r="B66" s="272"/>
      <c r="C66" s="272"/>
      <c r="D66" s="558">
        <f>SUM(D65:G65)</f>
        <v>360</v>
      </c>
      <c r="E66" s="559"/>
      <c r="F66" s="559"/>
      <c r="G66" s="560"/>
      <c r="H66" s="271"/>
      <c r="I66" s="279"/>
      <c r="J66" s="279"/>
    </row>
    <row r="67" spans="1:10" ht="15.75" x14ac:dyDescent="0.25">
      <c r="A67" s="259" t="s">
        <v>145</v>
      </c>
      <c r="B67" s="259"/>
      <c r="C67" s="259" t="s">
        <v>340</v>
      </c>
      <c r="D67" s="260" t="s">
        <v>331</v>
      </c>
      <c r="E67" s="260" t="s">
        <v>332</v>
      </c>
      <c r="F67" s="260" t="s">
        <v>333</v>
      </c>
      <c r="G67" s="260" t="s">
        <v>334</v>
      </c>
      <c r="H67" s="260" t="s">
        <v>188</v>
      </c>
    </row>
    <row r="68" spans="1:10" ht="15" x14ac:dyDescent="0.2">
      <c r="A68" s="261" t="s">
        <v>16</v>
      </c>
      <c r="B68" s="565" t="s">
        <v>103</v>
      </c>
      <c r="C68" s="566"/>
      <c r="D68" s="265">
        <v>15</v>
      </c>
      <c r="E68" s="265">
        <v>15</v>
      </c>
      <c r="F68" s="265"/>
      <c r="G68" s="265"/>
      <c r="H68" s="265">
        <v>2</v>
      </c>
    </row>
    <row r="69" spans="1:10" ht="15" x14ac:dyDescent="0.2">
      <c r="A69" s="261" t="s">
        <v>17</v>
      </c>
      <c r="B69" s="565" t="s">
        <v>104</v>
      </c>
      <c r="C69" s="566"/>
      <c r="D69" s="265">
        <v>15</v>
      </c>
      <c r="E69" s="265">
        <v>15</v>
      </c>
      <c r="F69" s="265"/>
      <c r="G69" s="265"/>
      <c r="H69" s="265">
        <v>2</v>
      </c>
    </row>
    <row r="70" spans="1:10" ht="15" x14ac:dyDescent="0.2">
      <c r="A70" s="261" t="s">
        <v>18</v>
      </c>
      <c r="B70" s="565" t="s">
        <v>89</v>
      </c>
      <c r="C70" s="566"/>
      <c r="D70" s="265">
        <v>30</v>
      </c>
      <c r="E70" s="265"/>
      <c r="F70" s="265"/>
      <c r="G70" s="265"/>
      <c r="H70" s="265">
        <v>3</v>
      </c>
    </row>
    <row r="71" spans="1:10" ht="45" x14ac:dyDescent="0.2">
      <c r="A71" s="261" t="s">
        <v>19</v>
      </c>
      <c r="B71" s="273" t="s">
        <v>91</v>
      </c>
      <c r="C71" s="267" t="s">
        <v>164</v>
      </c>
      <c r="D71" s="265">
        <v>30</v>
      </c>
      <c r="E71" s="265"/>
      <c r="F71" s="265"/>
      <c r="G71" s="265">
        <v>15</v>
      </c>
      <c r="H71" s="265">
        <v>4</v>
      </c>
    </row>
    <row r="72" spans="1:10" ht="30" x14ac:dyDescent="0.2">
      <c r="A72" s="261" t="s">
        <v>20</v>
      </c>
      <c r="B72" s="273" t="s">
        <v>93</v>
      </c>
      <c r="C72" s="267" t="s">
        <v>153</v>
      </c>
      <c r="D72" s="266">
        <v>15</v>
      </c>
      <c r="E72" s="265"/>
      <c r="F72" s="265">
        <v>15</v>
      </c>
      <c r="G72" s="265"/>
      <c r="H72" s="265">
        <v>3</v>
      </c>
    </row>
    <row r="73" spans="1:10" ht="30" x14ac:dyDescent="0.2">
      <c r="A73" s="261" t="s">
        <v>42</v>
      </c>
      <c r="B73" s="273" t="s">
        <v>101</v>
      </c>
      <c r="C73" s="267" t="s">
        <v>157</v>
      </c>
      <c r="D73" s="266">
        <v>30</v>
      </c>
      <c r="E73" s="265"/>
      <c r="F73" s="265"/>
      <c r="G73" s="265">
        <v>15</v>
      </c>
      <c r="H73" s="265">
        <v>4</v>
      </c>
    </row>
    <row r="74" spans="1:10" ht="30" x14ac:dyDescent="0.2">
      <c r="A74" s="261" t="s">
        <v>43</v>
      </c>
      <c r="B74" s="273" t="s">
        <v>102</v>
      </c>
      <c r="C74" s="267" t="s">
        <v>158</v>
      </c>
      <c r="D74" s="266">
        <v>30</v>
      </c>
      <c r="E74" s="265"/>
      <c r="F74" s="265"/>
      <c r="G74" s="265">
        <v>30</v>
      </c>
      <c r="H74" s="265">
        <v>4</v>
      </c>
    </row>
    <row r="75" spans="1:10" ht="30" x14ac:dyDescent="0.2">
      <c r="A75" s="261" t="s">
        <v>44</v>
      </c>
      <c r="B75" s="273" t="s">
        <v>129</v>
      </c>
      <c r="C75" s="267" t="s">
        <v>152</v>
      </c>
      <c r="D75" s="266">
        <v>30</v>
      </c>
      <c r="E75" s="265"/>
      <c r="F75" s="265"/>
      <c r="G75" s="265">
        <v>30</v>
      </c>
      <c r="H75" s="265">
        <v>4</v>
      </c>
    </row>
    <row r="76" spans="1:10" ht="30" x14ac:dyDescent="0.2">
      <c r="A76" s="261" t="s">
        <v>45</v>
      </c>
      <c r="B76" s="273" t="s">
        <v>109</v>
      </c>
      <c r="C76" s="267" t="s">
        <v>154</v>
      </c>
      <c r="D76" s="265">
        <v>15</v>
      </c>
      <c r="E76" s="265"/>
      <c r="F76" s="265"/>
      <c r="G76" s="265">
        <v>15</v>
      </c>
      <c r="H76" s="265">
        <v>4</v>
      </c>
    </row>
    <row r="77" spans="1:10" ht="15.75" x14ac:dyDescent="0.25">
      <c r="A77" s="261"/>
      <c r="B77" s="272"/>
      <c r="C77" s="270" t="s">
        <v>336</v>
      </c>
      <c r="D77" s="271">
        <f>SUM(D68:D76)</f>
        <v>210</v>
      </c>
      <c r="E77" s="271">
        <f t="shared" ref="E77:G77" si="0">SUM(E68:E76)</f>
        <v>30</v>
      </c>
      <c r="F77" s="271">
        <f t="shared" si="0"/>
        <v>15</v>
      </c>
      <c r="G77" s="271">
        <f t="shared" si="0"/>
        <v>105</v>
      </c>
      <c r="H77" s="271">
        <f>SUM(H68:H76)</f>
        <v>30</v>
      </c>
    </row>
    <row r="78" spans="1:10" ht="15.75" x14ac:dyDescent="0.25">
      <c r="A78" s="272"/>
      <c r="B78" s="272"/>
      <c r="C78" s="272"/>
      <c r="D78" s="558">
        <f>SUM(D77:G77)</f>
        <v>360</v>
      </c>
      <c r="E78" s="559"/>
      <c r="F78" s="559"/>
      <c r="G78" s="560"/>
      <c r="H78" s="271"/>
    </row>
    <row r="79" spans="1:10" ht="15.75" x14ac:dyDescent="0.25">
      <c r="A79" s="259" t="s">
        <v>145</v>
      </c>
      <c r="B79" s="259"/>
      <c r="C79" s="259" t="s">
        <v>341</v>
      </c>
      <c r="D79" s="260" t="s">
        <v>331</v>
      </c>
      <c r="E79" s="260" t="s">
        <v>332</v>
      </c>
      <c r="F79" s="260" t="s">
        <v>333</v>
      </c>
      <c r="G79" s="260" t="s">
        <v>334</v>
      </c>
      <c r="H79" s="260" t="s">
        <v>188</v>
      </c>
    </row>
    <row r="80" spans="1:10" ht="15" x14ac:dyDescent="0.2">
      <c r="A80" s="261" t="s">
        <v>16</v>
      </c>
      <c r="B80" s="565" t="s">
        <v>113</v>
      </c>
      <c r="C80" s="566"/>
      <c r="D80" s="265">
        <v>15</v>
      </c>
      <c r="E80" s="265"/>
      <c r="F80" s="265"/>
      <c r="G80" s="265">
        <v>15</v>
      </c>
      <c r="H80" s="265">
        <v>3</v>
      </c>
    </row>
    <row r="81" spans="1:8" ht="15" x14ac:dyDescent="0.2">
      <c r="A81" s="261" t="s">
        <v>17</v>
      </c>
      <c r="B81" s="565" t="s">
        <v>103</v>
      </c>
      <c r="C81" s="566"/>
      <c r="D81" s="266">
        <v>15</v>
      </c>
      <c r="E81" s="265">
        <v>15</v>
      </c>
      <c r="F81" s="265"/>
      <c r="G81" s="265"/>
      <c r="H81" s="265">
        <v>3</v>
      </c>
    </row>
    <row r="82" spans="1:8" ht="15" x14ac:dyDescent="0.2">
      <c r="A82" s="261" t="s">
        <v>18</v>
      </c>
      <c r="B82" s="565" t="s">
        <v>104</v>
      </c>
      <c r="C82" s="566"/>
      <c r="D82" s="266">
        <v>15</v>
      </c>
      <c r="E82" s="265"/>
      <c r="F82" s="265">
        <v>30</v>
      </c>
      <c r="G82" s="265"/>
      <c r="H82" s="265">
        <v>4</v>
      </c>
    </row>
    <row r="83" spans="1:8" ht="15" x14ac:dyDescent="0.2">
      <c r="A83" s="261" t="s">
        <v>19</v>
      </c>
      <c r="B83" s="565" t="s">
        <v>106</v>
      </c>
      <c r="C83" s="566"/>
      <c r="D83" s="265"/>
      <c r="E83" s="265"/>
      <c r="F83" s="265">
        <v>30</v>
      </c>
      <c r="G83" s="265"/>
      <c r="H83" s="265">
        <v>3</v>
      </c>
    </row>
    <row r="84" spans="1:8" ht="15" x14ac:dyDescent="0.2">
      <c r="A84" s="261" t="s">
        <v>20</v>
      </c>
      <c r="B84" s="565" t="s">
        <v>107</v>
      </c>
      <c r="C84" s="566"/>
      <c r="D84" s="265"/>
      <c r="E84" s="265"/>
      <c r="F84" s="265">
        <v>45</v>
      </c>
      <c r="G84" s="265"/>
      <c r="H84" s="265">
        <v>3</v>
      </c>
    </row>
    <row r="85" spans="1:8" ht="15" x14ac:dyDescent="0.2">
      <c r="A85" s="261" t="s">
        <v>42</v>
      </c>
      <c r="B85" s="565" t="s">
        <v>140</v>
      </c>
      <c r="C85" s="566"/>
      <c r="D85" s="265"/>
      <c r="E85" s="265">
        <v>15</v>
      </c>
      <c r="F85" s="265"/>
      <c r="G85" s="265"/>
      <c r="H85" s="265">
        <v>1</v>
      </c>
    </row>
    <row r="86" spans="1:8" ht="30" x14ac:dyDescent="0.2">
      <c r="A86" s="261" t="s">
        <v>43</v>
      </c>
      <c r="B86" s="273" t="s">
        <v>108</v>
      </c>
      <c r="C86" s="267" t="s">
        <v>160</v>
      </c>
      <c r="D86" s="266">
        <v>15</v>
      </c>
      <c r="E86" s="265">
        <v>15</v>
      </c>
      <c r="F86" s="265"/>
      <c r="G86" s="265"/>
      <c r="H86" s="265">
        <v>3</v>
      </c>
    </row>
    <row r="87" spans="1:8" ht="30" x14ac:dyDescent="0.2">
      <c r="A87" s="261" t="s">
        <v>44</v>
      </c>
      <c r="B87" s="273" t="s">
        <v>130</v>
      </c>
      <c r="C87" s="267" t="s">
        <v>161</v>
      </c>
      <c r="D87" s="265">
        <v>15</v>
      </c>
      <c r="E87" s="265"/>
      <c r="F87" s="265">
        <v>30</v>
      </c>
      <c r="G87" s="265"/>
      <c r="H87" s="265">
        <v>4</v>
      </c>
    </row>
    <row r="88" spans="1:8" ht="30" x14ac:dyDescent="0.2">
      <c r="A88" s="261" t="s">
        <v>45</v>
      </c>
      <c r="B88" s="273" t="s">
        <v>137</v>
      </c>
      <c r="C88" s="267" t="s">
        <v>155</v>
      </c>
      <c r="D88" s="265">
        <v>15</v>
      </c>
      <c r="E88" s="265"/>
      <c r="F88" s="265"/>
      <c r="G88" s="265">
        <v>15</v>
      </c>
      <c r="H88" s="265">
        <v>3</v>
      </c>
    </row>
    <row r="89" spans="1:8" ht="15" x14ac:dyDescent="0.2">
      <c r="A89" s="261" t="s">
        <v>46</v>
      </c>
      <c r="B89" s="561" t="s">
        <v>149</v>
      </c>
      <c r="C89" s="562"/>
      <c r="D89" s="265"/>
      <c r="E89" s="265"/>
      <c r="F89" s="265"/>
      <c r="G89" s="265"/>
      <c r="H89" s="265">
        <v>3</v>
      </c>
    </row>
    <row r="90" spans="1:8" ht="15.75" x14ac:dyDescent="0.25">
      <c r="A90" s="272"/>
      <c r="B90" s="272"/>
      <c r="C90" s="270" t="s">
        <v>336</v>
      </c>
      <c r="D90" s="271">
        <f>SUM(D80:D89)</f>
        <v>90</v>
      </c>
      <c r="E90" s="271">
        <f t="shared" ref="E90:G90" si="1">SUM(E80:E89)</f>
        <v>45</v>
      </c>
      <c r="F90" s="271">
        <f t="shared" si="1"/>
        <v>135</v>
      </c>
      <c r="G90" s="271">
        <f t="shared" si="1"/>
        <v>30</v>
      </c>
      <c r="H90" s="280">
        <f>SUM(H80:H89)</f>
        <v>30</v>
      </c>
    </row>
    <row r="91" spans="1:8" ht="15.75" x14ac:dyDescent="0.25">
      <c r="A91" s="272"/>
      <c r="B91" s="272"/>
      <c r="C91" s="272"/>
      <c r="D91" s="558">
        <f>SUM(D90:G90)</f>
        <v>300</v>
      </c>
      <c r="E91" s="559"/>
      <c r="F91" s="559"/>
      <c r="G91" s="560"/>
      <c r="H91" s="271"/>
    </row>
    <row r="92" spans="1:8" ht="15.75" x14ac:dyDescent="0.25">
      <c r="A92" s="259" t="s">
        <v>145</v>
      </c>
      <c r="B92" s="259"/>
      <c r="C92" s="259" t="s">
        <v>343</v>
      </c>
      <c r="D92" s="260" t="s">
        <v>331</v>
      </c>
      <c r="E92" s="260" t="s">
        <v>332</v>
      </c>
      <c r="F92" s="260" t="s">
        <v>333</v>
      </c>
      <c r="G92" s="260" t="s">
        <v>334</v>
      </c>
      <c r="H92" s="260" t="s">
        <v>188</v>
      </c>
    </row>
    <row r="93" spans="1:8" ht="15" x14ac:dyDescent="0.2">
      <c r="A93" s="261" t="s">
        <v>16</v>
      </c>
      <c r="B93" s="563" t="s">
        <v>344</v>
      </c>
      <c r="C93" s="564"/>
      <c r="D93" s="264">
        <v>15</v>
      </c>
      <c r="E93" s="265"/>
      <c r="F93" s="265"/>
      <c r="G93" s="265"/>
      <c r="H93" s="265">
        <v>1</v>
      </c>
    </row>
    <row r="94" spans="1:8" ht="15" x14ac:dyDescent="0.2">
      <c r="A94" s="261" t="s">
        <v>17</v>
      </c>
      <c r="B94" s="565" t="s">
        <v>83</v>
      </c>
      <c r="C94" s="566"/>
      <c r="D94" s="265">
        <v>30</v>
      </c>
      <c r="E94" s="265"/>
      <c r="F94" s="265"/>
      <c r="G94" s="265"/>
      <c r="H94" s="265">
        <v>3</v>
      </c>
    </row>
    <row r="95" spans="1:8" ht="15" x14ac:dyDescent="0.2">
      <c r="A95" s="261" t="s">
        <v>18</v>
      </c>
      <c r="B95" s="565" t="s">
        <v>113</v>
      </c>
      <c r="C95" s="566"/>
      <c r="D95" s="266">
        <v>15</v>
      </c>
      <c r="E95" s="265"/>
      <c r="F95" s="265"/>
      <c r="G95" s="265">
        <v>15</v>
      </c>
      <c r="H95" s="265">
        <v>3</v>
      </c>
    </row>
    <row r="96" spans="1:8" ht="15" x14ac:dyDescent="0.2">
      <c r="A96" s="261" t="s">
        <v>19</v>
      </c>
      <c r="B96" s="565" t="s">
        <v>140</v>
      </c>
      <c r="C96" s="566"/>
      <c r="D96" s="265"/>
      <c r="E96" s="265">
        <v>15</v>
      </c>
      <c r="F96" s="265"/>
      <c r="G96" s="265"/>
      <c r="H96" s="265">
        <v>2</v>
      </c>
    </row>
    <row r="97" spans="1:8" ht="45" x14ac:dyDescent="0.2">
      <c r="A97" s="261" t="s">
        <v>20</v>
      </c>
      <c r="B97" s="273" t="s">
        <v>138</v>
      </c>
      <c r="C97" s="267" t="s">
        <v>163</v>
      </c>
      <c r="D97" s="265">
        <v>30</v>
      </c>
      <c r="E97" s="265"/>
      <c r="F97" s="265"/>
      <c r="G97" s="265"/>
      <c r="H97" s="265">
        <v>4</v>
      </c>
    </row>
    <row r="98" spans="1:8" ht="30" x14ac:dyDescent="0.2">
      <c r="A98" s="261" t="s">
        <v>42</v>
      </c>
      <c r="B98" s="273" t="s">
        <v>302</v>
      </c>
      <c r="C98" s="267" t="s">
        <v>156</v>
      </c>
      <c r="D98" s="265">
        <v>15</v>
      </c>
      <c r="E98" s="265"/>
      <c r="F98" s="265"/>
      <c r="G98" s="265"/>
      <c r="H98" s="265">
        <v>2</v>
      </c>
    </row>
    <row r="99" spans="1:8" ht="35.25" customHeight="1" x14ac:dyDescent="0.2">
      <c r="A99" s="261" t="s">
        <v>43</v>
      </c>
      <c r="B99" s="561" t="s">
        <v>82</v>
      </c>
      <c r="C99" s="562"/>
      <c r="D99" s="265"/>
      <c r="E99" s="265"/>
      <c r="F99" s="265"/>
      <c r="G99" s="265"/>
      <c r="H99" s="265">
        <v>15</v>
      </c>
    </row>
    <row r="100" spans="1:8" ht="15.75" x14ac:dyDescent="0.25">
      <c r="A100" s="272"/>
      <c r="B100" s="272"/>
      <c r="C100" s="270" t="s">
        <v>336</v>
      </c>
      <c r="D100" s="271">
        <f t="shared" ref="D100:G100" si="2">SUM(D93:D98)</f>
        <v>105</v>
      </c>
      <c r="E100" s="271">
        <f t="shared" si="2"/>
        <v>15</v>
      </c>
      <c r="F100" s="271">
        <f t="shared" si="2"/>
        <v>0</v>
      </c>
      <c r="G100" s="271">
        <f t="shared" si="2"/>
        <v>15</v>
      </c>
      <c r="H100" s="271">
        <f>SUM(H93:H99)</f>
        <v>30</v>
      </c>
    </row>
    <row r="101" spans="1:8" ht="15.75" x14ac:dyDescent="0.25">
      <c r="A101" s="272"/>
      <c r="B101" s="272"/>
      <c r="C101" s="272"/>
      <c r="D101" s="558">
        <f>SUM(D100:G100)</f>
        <v>135</v>
      </c>
      <c r="E101" s="559"/>
      <c r="F101" s="559"/>
      <c r="G101" s="560"/>
      <c r="H101" s="271"/>
    </row>
  </sheetData>
  <mergeCells count="54">
    <mergeCell ref="B14:C14"/>
    <mergeCell ref="B15:C15"/>
    <mergeCell ref="B16:C16"/>
    <mergeCell ref="B18:C18"/>
    <mergeCell ref="B19:C19"/>
    <mergeCell ref="D26:G26"/>
    <mergeCell ref="B28:C28"/>
    <mergeCell ref="B31:C31"/>
    <mergeCell ref="B32:C32"/>
    <mergeCell ref="B54:C54"/>
    <mergeCell ref="B34:C34"/>
    <mergeCell ref="B35:C35"/>
    <mergeCell ref="B36:C36"/>
    <mergeCell ref="D38:G38"/>
    <mergeCell ref="B40:C40"/>
    <mergeCell ref="B43:C43"/>
    <mergeCell ref="B44:C44"/>
    <mergeCell ref="B45:C45"/>
    <mergeCell ref="B47:C47"/>
    <mergeCell ref="B48:C48"/>
    <mergeCell ref="D52:G52"/>
    <mergeCell ref="D78:G78"/>
    <mergeCell ref="B30:C30"/>
    <mergeCell ref="B55:C55"/>
    <mergeCell ref="B56:C56"/>
    <mergeCell ref="B58:C58"/>
    <mergeCell ref="B59:C59"/>
    <mergeCell ref="D66:G66"/>
    <mergeCell ref="B41:C41"/>
    <mergeCell ref="B64:C64"/>
    <mergeCell ref="B33:C33"/>
    <mergeCell ref="B70:C70"/>
    <mergeCell ref="B20:C20"/>
    <mergeCell ref="B46:C46"/>
    <mergeCell ref="B68:C68"/>
    <mergeCell ref="B69:C69"/>
    <mergeCell ref="B57:C57"/>
    <mergeCell ref="B21:C21"/>
    <mergeCell ref="B22:C22"/>
    <mergeCell ref="B42:C42"/>
    <mergeCell ref="B85:C85"/>
    <mergeCell ref="B84:C84"/>
    <mergeCell ref="B80:C80"/>
    <mergeCell ref="B81:C81"/>
    <mergeCell ref="B82:C82"/>
    <mergeCell ref="B83:C83"/>
    <mergeCell ref="D101:G101"/>
    <mergeCell ref="B89:C89"/>
    <mergeCell ref="B99:C99"/>
    <mergeCell ref="B93:C93"/>
    <mergeCell ref="B94:C94"/>
    <mergeCell ref="B96:C96"/>
    <mergeCell ref="D91:G91"/>
    <mergeCell ref="B95:C95"/>
  </mergeCells>
  <pageMargins left="0.7" right="0.7" top="0.75" bottom="0.75" header="0.3" footer="0.3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4:Z55"/>
  <sheetViews>
    <sheetView topLeftCell="A40" zoomScale="60" zoomScaleNormal="60" workbookViewId="0">
      <selection activeCell="AB40" sqref="AB40"/>
    </sheetView>
  </sheetViews>
  <sheetFormatPr defaultColWidth="9.140625" defaultRowHeight="15.75" x14ac:dyDescent="0.2"/>
  <cols>
    <col min="1" max="1" width="9.140625" style="2"/>
    <col min="2" max="2" width="8.7109375" style="2" customWidth="1"/>
    <col min="3" max="3" width="26.28515625" style="2" customWidth="1"/>
    <col min="4" max="4" width="30.85546875" style="2" customWidth="1"/>
    <col min="5" max="12" width="7.140625" style="132" customWidth="1"/>
    <col min="13" max="22" width="9.140625" style="2"/>
    <col min="23" max="23" width="13.7109375" style="2" customWidth="1"/>
    <col min="24" max="16384" width="9.140625" style="2"/>
  </cols>
  <sheetData>
    <row r="4" spans="2:26" ht="16.5" thickBot="1" x14ac:dyDescent="0.25">
      <c r="H4" s="184" t="s">
        <v>4</v>
      </c>
      <c r="I4" s="185"/>
      <c r="J4" s="185"/>
      <c r="K4" s="185"/>
      <c r="L4" s="186"/>
    </row>
    <row r="5" spans="2:26" ht="16.5" thickBot="1" x14ac:dyDescent="0.25">
      <c r="B5" s="163" t="s">
        <v>145</v>
      </c>
      <c r="C5" s="574" t="s">
        <v>115</v>
      </c>
      <c r="D5" s="574"/>
      <c r="E5" s="164"/>
      <c r="F5" s="164"/>
      <c r="G5" s="164" t="s">
        <v>188</v>
      </c>
      <c r="H5" s="164" t="s">
        <v>116</v>
      </c>
      <c r="I5" s="164" t="s">
        <v>10</v>
      </c>
      <c r="J5" s="164" t="s">
        <v>11</v>
      </c>
      <c r="K5" s="164" t="s">
        <v>13</v>
      </c>
      <c r="L5" s="164" t="s">
        <v>57</v>
      </c>
      <c r="M5" s="2" t="s">
        <v>207</v>
      </c>
      <c r="N5" s="2" t="s">
        <v>208</v>
      </c>
      <c r="O5" s="2" t="s">
        <v>209</v>
      </c>
      <c r="P5" s="2" t="s">
        <v>210</v>
      </c>
      <c r="Q5" s="2" t="s">
        <v>211</v>
      </c>
      <c r="R5" s="2" t="s">
        <v>212</v>
      </c>
    </row>
    <row r="6" spans="2:26" ht="18" x14ac:dyDescent="0.2">
      <c r="B6" s="23" t="s">
        <v>16</v>
      </c>
      <c r="C6" s="575" t="s">
        <v>124</v>
      </c>
      <c r="D6" s="575"/>
      <c r="E6" s="24"/>
      <c r="F6" s="24">
        <v>4</v>
      </c>
      <c r="G6" s="24">
        <v>5</v>
      </c>
      <c r="H6" s="24">
        <v>120</v>
      </c>
      <c r="I6" s="26">
        <v>0</v>
      </c>
      <c r="J6" s="26">
        <v>0</v>
      </c>
      <c r="K6" s="26">
        <v>120</v>
      </c>
      <c r="L6" s="26">
        <v>0</v>
      </c>
      <c r="M6" s="2">
        <v>120</v>
      </c>
      <c r="N6" s="2">
        <v>10</v>
      </c>
      <c r="O6" s="2">
        <v>4</v>
      </c>
      <c r="P6" s="2">
        <v>6</v>
      </c>
      <c r="Q6" s="2">
        <v>10</v>
      </c>
      <c r="R6" s="2">
        <f>SUM(M6:Q6)</f>
        <v>150</v>
      </c>
      <c r="S6" s="2">
        <f>G6*25</f>
        <v>125</v>
      </c>
      <c r="U6" s="2">
        <f>(M6+N6)/25</f>
        <v>5.2</v>
      </c>
      <c r="W6" s="2">
        <f>R6/G6</f>
        <v>30</v>
      </c>
      <c r="Z6" s="2">
        <f>R6-S6</f>
        <v>25</v>
      </c>
    </row>
    <row r="7" spans="2:26" x14ac:dyDescent="0.2">
      <c r="B7" s="33" t="s">
        <v>17</v>
      </c>
      <c r="C7" s="576" t="s">
        <v>131</v>
      </c>
      <c r="D7" s="576"/>
      <c r="E7" s="4"/>
      <c r="F7" s="4">
        <v>2</v>
      </c>
      <c r="G7" s="4">
        <v>2</v>
      </c>
      <c r="H7" s="4">
        <v>30</v>
      </c>
      <c r="I7" s="5">
        <v>15</v>
      </c>
      <c r="J7" s="5">
        <v>0</v>
      </c>
      <c r="K7" s="5">
        <v>15</v>
      </c>
      <c r="L7" s="5">
        <v>0</v>
      </c>
      <c r="M7" s="2">
        <v>30</v>
      </c>
      <c r="N7" s="2">
        <v>2</v>
      </c>
      <c r="O7" s="2">
        <v>5</v>
      </c>
      <c r="P7" s="2">
        <v>5</v>
      </c>
      <c r="Q7" s="2">
        <v>13</v>
      </c>
      <c r="R7" s="2">
        <f t="shared" ref="R7:R54" si="0">SUM(M7:Q7)</f>
        <v>55</v>
      </c>
      <c r="S7" s="2">
        <f t="shared" ref="S7:S54" si="1">G7*25</f>
        <v>50</v>
      </c>
      <c r="U7" s="2">
        <f t="shared" ref="U7:U54" si="2">(M7+N7)/25</f>
        <v>1.28</v>
      </c>
      <c r="W7" s="2">
        <f t="shared" ref="W7:W54" si="3">R7/G7</f>
        <v>27.5</v>
      </c>
      <c r="Z7" s="2">
        <f t="shared" ref="Z7:Z54" si="4">R7-S7</f>
        <v>5</v>
      </c>
    </row>
    <row r="8" spans="2:26" x14ac:dyDescent="0.2">
      <c r="B8" s="33" t="s">
        <v>18</v>
      </c>
      <c r="C8" s="576" t="s">
        <v>69</v>
      </c>
      <c r="D8" s="576"/>
      <c r="E8" s="4"/>
      <c r="F8" s="4">
        <v>2</v>
      </c>
      <c r="G8" s="4">
        <v>0</v>
      </c>
      <c r="H8" s="4">
        <v>60</v>
      </c>
      <c r="I8" s="5">
        <v>0</v>
      </c>
      <c r="J8" s="5">
        <v>60</v>
      </c>
      <c r="K8" s="5">
        <v>0</v>
      </c>
      <c r="L8" s="5">
        <v>0</v>
      </c>
      <c r="M8" s="2">
        <v>60</v>
      </c>
      <c r="N8" s="2">
        <v>2</v>
      </c>
      <c r="O8" s="2">
        <v>5</v>
      </c>
      <c r="P8" s="2">
        <v>8</v>
      </c>
      <c r="Q8" s="2">
        <v>0</v>
      </c>
      <c r="R8" s="2">
        <f t="shared" si="0"/>
        <v>75</v>
      </c>
      <c r="S8" s="2">
        <f t="shared" si="1"/>
        <v>0</v>
      </c>
    </row>
    <row r="9" spans="2:26" ht="15.75" customHeight="1" x14ac:dyDescent="0.2">
      <c r="B9" s="33" t="s">
        <v>146</v>
      </c>
      <c r="C9" s="573" t="s">
        <v>114</v>
      </c>
      <c r="D9" s="573"/>
      <c r="E9" s="4"/>
      <c r="F9" s="4">
        <v>2</v>
      </c>
      <c r="G9" s="4">
        <v>2</v>
      </c>
      <c r="H9" s="4">
        <v>30</v>
      </c>
      <c r="I9" s="5">
        <v>30</v>
      </c>
      <c r="J9" s="5">
        <v>0</v>
      </c>
      <c r="K9" s="5">
        <v>0</v>
      </c>
      <c r="L9" s="5">
        <v>0</v>
      </c>
    </row>
    <row r="10" spans="2:26" ht="15.75" customHeight="1" x14ac:dyDescent="0.2">
      <c r="B10" s="33"/>
      <c r="C10" s="573" t="s">
        <v>213</v>
      </c>
      <c r="D10" s="573"/>
      <c r="E10" s="4"/>
      <c r="F10" s="4"/>
      <c r="G10" s="4">
        <v>1</v>
      </c>
      <c r="H10" s="4"/>
      <c r="I10" s="5"/>
      <c r="J10" s="5"/>
      <c r="K10" s="5"/>
      <c r="L10" s="5"/>
      <c r="M10" s="2">
        <v>15</v>
      </c>
      <c r="N10" s="2">
        <v>2</v>
      </c>
      <c r="O10" s="2">
        <v>2</v>
      </c>
      <c r="P10" s="2">
        <v>2</v>
      </c>
      <c r="Q10" s="2">
        <v>4</v>
      </c>
      <c r="R10" s="2">
        <f t="shared" si="0"/>
        <v>25</v>
      </c>
      <c r="S10" s="2">
        <f t="shared" si="1"/>
        <v>25</v>
      </c>
      <c r="U10" s="2">
        <f t="shared" si="2"/>
        <v>0.68</v>
      </c>
      <c r="W10" s="2">
        <f t="shared" si="3"/>
        <v>25</v>
      </c>
      <c r="Z10" s="2">
        <f t="shared" si="4"/>
        <v>0</v>
      </c>
    </row>
    <row r="11" spans="2:26" ht="15.75" customHeight="1" x14ac:dyDescent="0.2">
      <c r="B11" s="33"/>
      <c r="C11" s="573" t="s">
        <v>214</v>
      </c>
      <c r="D11" s="573"/>
      <c r="E11" s="4"/>
      <c r="F11" s="4"/>
      <c r="G11" s="4">
        <v>1</v>
      </c>
      <c r="H11" s="4"/>
      <c r="I11" s="5"/>
      <c r="J11" s="5"/>
      <c r="K11" s="5"/>
      <c r="L11" s="5"/>
      <c r="M11" s="2">
        <v>15</v>
      </c>
      <c r="N11" s="2">
        <v>1</v>
      </c>
      <c r="O11" s="2">
        <v>2</v>
      </c>
      <c r="P11" s="2">
        <v>2</v>
      </c>
      <c r="Q11" s="2">
        <v>5</v>
      </c>
      <c r="R11" s="2">
        <f t="shared" si="0"/>
        <v>25</v>
      </c>
      <c r="S11" s="2">
        <f t="shared" si="1"/>
        <v>25</v>
      </c>
      <c r="U11" s="2">
        <f t="shared" si="2"/>
        <v>0.64</v>
      </c>
      <c r="W11" s="2">
        <f t="shared" si="3"/>
        <v>25</v>
      </c>
      <c r="Z11" s="2">
        <f t="shared" si="4"/>
        <v>0</v>
      </c>
    </row>
    <row r="12" spans="2:26" x14ac:dyDescent="0.2">
      <c r="B12" s="33" t="s">
        <v>20</v>
      </c>
      <c r="C12" s="577" t="s">
        <v>70</v>
      </c>
      <c r="D12" s="577"/>
      <c r="E12" s="4"/>
      <c r="F12" s="4">
        <v>1</v>
      </c>
      <c r="G12" s="4">
        <v>1</v>
      </c>
      <c r="H12" s="4">
        <v>9</v>
      </c>
      <c r="I12" s="4">
        <v>9</v>
      </c>
      <c r="J12" s="4">
        <v>0</v>
      </c>
      <c r="K12" s="4">
        <v>0</v>
      </c>
      <c r="L12" s="4">
        <v>0</v>
      </c>
      <c r="M12" s="2">
        <v>9</v>
      </c>
      <c r="N12" s="2">
        <v>2</v>
      </c>
      <c r="O12" s="2">
        <v>2</v>
      </c>
      <c r="P12" s="2">
        <v>5</v>
      </c>
      <c r="Q12" s="2">
        <v>7</v>
      </c>
      <c r="R12" s="2">
        <f t="shared" si="0"/>
        <v>25</v>
      </c>
      <c r="S12" s="2">
        <f t="shared" si="1"/>
        <v>25</v>
      </c>
      <c r="U12" s="2">
        <f t="shared" si="2"/>
        <v>0.44</v>
      </c>
      <c r="W12" s="2">
        <f t="shared" si="3"/>
        <v>25</v>
      </c>
      <c r="Z12" s="2">
        <f t="shared" si="4"/>
        <v>0</v>
      </c>
    </row>
    <row r="13" spans="2:26" x14ac:dyDescent="0.2">
      <c r="B13" s="33" t="s">
        <v>42</v>
      </c>
      <c r="C13" s="577" t="s">
        <v>71</v>
      </c>
      <c r="D13" s="577"/>
      <c r="E13" s="5"/>
      <c r="F13" s="5">
        <v>1</v>
      </c>
      <c r="G13" s="5">
        <v>1</v>
      </c>
      <c r="H13" s="5">
        <v>6</v>
      </c>
      <c r="I13" s="5">
        <v>6</v>
      </c>
      <c r="J13" s="5">
        <v>0</v>
      </c>
      <c r="K13" s="5">
        <v>0</v>
      </c>
      <c r="L13" s="5">
        <v>0</v>
      </c>
      <c r="M13" s="2">
        <v>6</v>
      </c>
      <c r="N13" s="2">
        <v>3</v>
      </c>
      <c r="O13" s="2">
        <v>2</v>
      </c>
      <c r="P13" s="2">
        <v>5</v>
      </c>
      <c r="Q13" s="2">
        <v>9</v>
      </c>
      <c r="R13" s="2">
        <f t="shared" si="0"/>
        <v>25</v>
      </c>
      <c r="S13" s="2">
        <f t="shared" si="1"/>
        <v>25</v>
      </c>
      <c r="U13" s="2">
        <f t="shared" si="2"/>
        <v>0.36</v>
      </c>
      <c r="W13" s="2">
        <f t="shared" si="3"/>
        <v>25</v>
      </c>
      <c r="Z13" s="2">
        <f t="shared" si="4"/>
        <v>0</v>
      </c>
    </row>
    <row r="14" spans="2:26" ht="16.5" thickBot="1" x14ac:dyDescent="0.25">
      <c r="B14" s="158" t="s">
        <v>43</v>
      </c>
      <c r="C14" s="578" t="s">
        <v>83</v>
      </c>
      <c r="D14" s="578"/>
      <c r="E14" s="159"/>
      <c r="F14" s="159">
        <v>1</v>
      </c>
      <c r="G14" s="159">
        <v>3</v>
      </c>
      <c r="H14" s="159">
        <v>30</v>
      </c>
      <c r="I14" s="159">
        <v>30</v>
      </c>
      <c r="J14" s="159">
        <v>0</v>
      </c>
      <c r="K14" s="159">
        <v>0</v>
      </c>
      <c r="L14" s="159">
        <v>0</v>
      </c>
      <c r="M14" s="2">
        <v>30</v>
      </c>
      <c r="N14" s="2">
        <v>4</v>
      </c>
      <c r="O14" s="2">
        <v>6</v>
      </c>
      <c r="P14" s="2">
        <v>15</v>
      </c>
      <c r="Q14" s="2">
        <v>20</v>
      </c>
      <c r="R14" s="2">
        <f t="shared" si="0"/>
        <v>75</v>
      </c>
      <c r="S14" s="2">
        <f t="shared" si="1"/>
        <v>75</v>
      </c>
      <c r="U14" s="2">
        <f t="shared" si="2"/>
        <v>1.36</v>
      </c>
      <c r="W14" s="2">
        <f t="shared" si="3"/>
        <v>25</v>
      </c>
      <c r="Z14" s="2">
        <f t="shared" si="4"/>
        <v>0</v>
      </c>
    </row>
    <row r="15" spans="2:26" x14ac:dyDescent="0.2">
      <c r="B15" s="25" t="s">
        <v>16</v>
      </c>
      <c r="C15" s="579" t="s">
        <v>74</v>
      </c>
      <c r="D15" s="579"/>
      <c r="E15" s="24">
        <v>2</v>
      </c>
      <c r="F15" s="24">
        <v>2</v>
      </c>
      <c r="G15" s="24">
        <v>14</v>
      </c>
      <c r="H15" s="24">
        <v>120</v>
      </c>
      <c r="I15" s="24">
        <v>60</v>
      </c>
      <c r="J15" s="24">
        <v>60</v>
      </c>
      <c r="K15" s="24">
        <v>0</v>
      </c>
      <c r="L15" s="24">
        <v>0</v>
      </c>
      <c r="M15" s="2">
        <v>120</v>
      </c>
      <c r="N15" s="2">
        <v>20</v>
      </c>
      <c r="O15" s="2">
        <v>100</v>
      </c>
      <c r="P15" s="2">
        <v>35</v>
      </c>
      <c r="Q15" s="2">
        <v>75</v>
      </c>
      <c r="R15" s="2">
        <f t="shared" si="0"/>
        <v>350</v>
      </c>
      <c r="S15" s="2">
        <f t="shared" si="1"/>
        <v>350</v>
      </c>
      <c r="U15" s="2">
        <f t="shared" si="2"/>
        <v>5.6</v>
      </c>
      <c r="W15" s="2">
        <f t="shared" si="3"/>
        <v>25</v>
      </c>
      <c r="Z15" s="2">
        <f t="shared" si="4"/>
        <v>0</v>
      </c>
    </row>
    <row r="16" spans="2:26" x14ac:dyDescent="0.2">
      <c r="B16" s="31" t="s">
        <v>17</v>
      </c>
      <c r="C16" s="580" t="s">
        <v>72</v>
      </c>
      <c r="D16" s="580"/>
      <c r="E16" s="4">
        <v>1</v>
      </c>
      <c r="F16" s="4">
        <v>1</v>
      </c>
      <c r="G16" s="4">
        <v>6</v>
      </c>
      <c r="H16" s="4">
        <v>45</v>
      </c>
      <c r="I16" s="4">
        <v>30</v>
      </c>
      <c r="J16" s="4">
        <v>0</v>
      </c>
      <c r="K16" s="4">
        <v>15</v>
      </c>
      <c r="L16" s="4">
        <v>0</v>
      </c>
      <c r="M16" s="2">
        <v>45</v>
      </c>
      <c r="N16" s="2">
        <v>10</v>
      </c>
      <c r="O16" s="2">
        <v>35</v>
      </c>
      <c r="P16" s="2">
        <v>30</v>
      </c>
      <c r="Q16" s="2">
        <v>30</v>
      </c>
      <c r="R16" s="2">
        <f t="shared" si="0"/>
        <v>150</v>
      </c>
      <c r="S16" s="2">
        <f t="shared" si="1"/>
        <v>150</v>
      </c>
      <c r="U16" s="2">
        <f t="shared" si="2"/>
        <v>2.2000000000000002</v>
      </c>
      <c r="W16" s="2">
        <f t="shared" si="3"/>
        <v>25</v>
      </c>
      <c r="Z16" s="2">
        <f t="shared" si="4"/>
        <v>0</v>
      </c>
    </row>
    <row r="17" spans="2:26" x14ac:dyDescent="0.2">
      <c r="B17" s="31" t="s">
        <v>18</v>
      </c>
      <c r="C17" s="577" t="s">
        <v>86</v>
      </c>
      <c r="D17" s="577"/>
      <c r="E17" s="4"/>
      <c r="F17" s="4">
        <v>2</v>
      </c>
      <c r="G17" s="4">
        <v>3</v>
      </c>
      <c r="H17" s="4">
        <v>45</v>
      </c>
      <c r="I17" s="4">
        <v>15</v>
      </c>
      <c r="J17" s="4">
        <v>0</v>
      </c>
      <c r="K17" s="4">
        <v>30</v>
      </c>
      <c r="L17" s="4">
        <v>0</v>
      </c>
      <c r="M17" s="2">
        <v>45</v>
      </c>
      <c r="N17" s="2">
        <v>5</v>
      </c>
      <c r="O17" s="2">
        <v>10</v>
      </c>
      <c r="P17" s="2">
        <v>5</v>
      </c>
      <c r="Q17" s="2">
        <v>10</v>
      </c>
      <c r="R17" s="2">
        <f t="shared" si="0"/>
        <v>75</v>
      </c>
      <c r="S17" s="2">
        <f t="shared" si="1"/>
        <v>75</v>
      </c>
      <c r="U17" s="2">
        <f t="shared" si="2"/>
        <v>2</v>
      </c>
      <c r="W17" s="2">
        <f t="shared" si="3"/>
        <v>25</v>
      </c>
      <c r="Z17" s="2">
        <f t="shared" si="4"/>
        <v>0</v>
      </c>
    </row>
    <row r="18" spans="2:26" ht="16.5" thickBot="1" x14ac:dyDescent="0.25">
      <c r="B18" s="160" t="s">
        <v>19</v>
      </c>
      <c r="C18" s="581" t="s">
        <v>92</v>
      </c>
      <c r="D18" s="581"/>
      <c r="E18" s="159"/>
      <c r="F18" s="159">
        <v>1</v>
      </c>
      <c r="G18" s="159">
        <v>3</v>
      </c>
      <c r="H18" s="159">
        <v>30</v>
      </c>
      <c r="I18" s="159">
        <v>30</v>
      </c>
      <c r="J18" s="159">
        <v>0</v>
      </c>
      <c r="K18" s="159">
        <v>0</v>
      </c>
      <c r="L18" s="159">
        <v>0</v>
      </c>
      <c r="M18" s="2">
        <v>30</v>
      </c>
      <c r="N18" s="2">
        <v>5</v>
      </c>
      <c r="O18" s="2">
        <v>15</v>
      </c>
      <c r="P18" s="2">
        <v>10</v>
      </c>
      <c r="Q18" s="2">
        <v>15</v>
      </c>
      <c r="R18" s="2">
        <f t="shared" si="0"/>
        <v>75</v>
      </c>
      <c r="S18" s="2">
        <f t="shared" si="1"/>
        <v>75</v>
      </c>
      <c r="U18" s="2">
        <f t="shared" si="2"/>
        <v>1.4</v>
      </c>
      <c r="W18" s="2">
        <f t="shared" si="3"/>
        <v>25</v>
      </c>
      <c r="Z18" s="2">
        <f t="shared" si="4"/>
        <v>0</v>
      </c>
    </row>
    <row r="19" spans="2:26" x14ac:dyDescent="0.2">
      <c r="B19" s="25" t="s">
        <v>16</v>
      </c>
      <c r="C19" s="579" t="s">
        <v>94</v>
      </c>
      <c r="D19" s="579"/>
      <c r="E19" s="24">
        <v>2</v>
      </c>
      <c r="F19" s="24">
        <v>2</v>
      </c>
      <c r="G19" s="24">
        <v>10</v>
      </c>
      <c r="H19" s="24">
        <v>120</v>
      </c>
      <c r="I19" s="24">
        <v>60</v>
      </c>
      <c r="J19" s="24">
        <v>0</v>
      </c>
      <c r="K19" s="24">
        <v>60</v>
      </c>
      <c r="L19" s="24">
        <v>0</v>
      </c>
      <c r="M19" s="2">
        <v>120</v>
      </c>
      <c r="N19" s="2">
        <v>20</v>
      </c>
      <c r="O19" s="2">
        <v>40</v>
      </c>
      <c r="P19" s="2">
        <v>30</v>
      </c>
      <c r="Q19" s="2">
        <v>40</v>
      </c>
      <c r="R19" s="2">
        <f t="shared" si="0"/>
        <v>250</v>
      </c>
      <c r="S19" s="2">
        <f t="shared" si="1"/>
        <v>250</v>
      </c>
      <c r="U19" s="2">
        <f t="shared" si="2"/>
        <v>5.6</v>
      </c>
      <c r="W19" s="2">
        <f t="shared" si="3"/>
        <v>25</v>
      </c>
      <c r="Z19" s="2">
        <f t="shared" si="4"/>
        <v>0</v>
      </c>
    </row>
    <row r="20" spans="2:26" x14ac:dyDescent="0.2">
      <c r="B20" s="31" t="s">
        <v>17</v>
      </c>
      <c r="C20" s="577" t="s">
        <v>95</v>
      </c>
      <c r="D20" s="577"/>
      <c r="E20" s="4"/>
      <c r="F20" s="4">
        <v>4</v>
      </c>
      <c r="G20" s="4">
        <v>6</v>
      </c>
      <c r="H20" s="4">
        <v>60</v>
      </c>
      <c r="I20" s="4">
        <v>30</v>
      </c>
      <c r="J20" s="4">
        <v>15</v>
      </c>
      <c r="K20" s="4">
        <v>15</v>
      </c>
      <c r="L20" s="4">
        <v>0</v>
      </c>
      <c r="M20" s="2">
        <v>60</v>
      </c>
      <c r="N20" s="2">
        <v>15</v>
      </c>
      <c r="O20" s="2">
        <v>15</v>
      </c>
      <c r="P20" s="2">
        <v>20</v>
      </c>
      <c r="Q20" s="2">
        <v>40</v>
      </c>
      <c r="R20" s="2">
        <f t="shared" si="0"/>
        <v>150</v>
      </c>
      <c r="S20" s="2">
        <f t="shared" si="1"/>
        <v>150</v>
      </c>
      <c r="U20" s="2">
        <f t="shared" si="2"/>
        <v>3</v>
      </c>
      <c r="W20" s="2">
        <f t="shared" si="3"/>
        <v>25</v>
      </c>
      <c r="Z20" s="2">
        <f t="shared" si="4"/>
        <v>0</v>
      </c>
    </row>
    <row r="21" spans="2:26" x14ac:dyDescent="0.2">
      <c r="B21" s="31" t="s">
        <v>18</v>
      </c>
      <c r="C21" s="577" t="s">
        <v>128</v>
      </c>
      <c r="D21" s="577"/>
      <c r="E21" s="4"/>
      <c r="F21" s="4">
        <v>1</v>
      </c>
      <c r="G21" s="4">
        <v>4</v>
      </c>
      <c r="H21" s="4">
        <v>45</v>
      </c>
      <c r="I21" s="4">
        <v>0</v>
      </c>
      <c r="J21" s="4">
        <v>0</v>
      </c>
      <c r="K21" s="4">
        <v>45</v>
      </c>
      <c r="L21" s="4">
        <v>0</v>
      </c>
      <c r="M21" s="2">
        <v>45</v>
      </c>
      <c r="N21" s="2">
        <v>20</v>
      </c>
      <c r="O21" s="2">
        <v>15</v>
      </c>
      <c r="P21" s="2">
        <v>10</v>
      </c>
      <c r="Q21" s="2">
        <v>10</v>
      </c>
      <c r="R21" s="2">
        <f t="shared" si="0"/>
        <v>100</v>
      </c>
      <c r="S21" s="2">
        <f t="shared" si="1"/>
        <v>100</v>
      </c>
      <c r="U21" s="2">
        <f t="shared" si="2"/>
        <v>2.6</v>
      </c>
      <c r="W21" s="2">
        <f t="shared" si="3"/>
        <v>25</v>
      </c>
      <c r="Z21" s="2">
        <f t="shared" si="4"/>
        <v>0</v>
      </c>
    </row>
    <row r="22" spans="2:26" x14ac:dyDescent="0.2">
      <c r="B22" s="31" t="s">
        <v>19</v>
      </c>
      <c r="C22" s="577" t="s">
        <v>97</v>
      </c>
      <c r="D22" s="577"/>
      <c r="E22" s="4">
        <v>1</v>
      </c>
      <c r="F22" s="4">
        <v>3</v>
      </c>
      <c r="G22" s="4">
        <v>6</v>
      </c>
      <c r="H22" s="4">
        <v>105</v>
      </c>
      <c r="I22" s="4">
        <v>45</v>
      </c>
      <c r="J22" s="4">
        <v>60</v>
      </c>
      <c r="K22" s="4">
        <v>0</v>
      </c>
      <c r="L22" s="4">
        <v>0</v>
      </c>
      <c r="M22" s="2">
        <v>105</v>
      </c>
      <c r="N22" s="2">
        <v>5</v>
      </c>
      <c r="O22" s="2">
        <v>15</v>
      </c>
      <c r="P22" s="2">
        <v>10</v>
      </c>
      <c r="Q22" s="2">
        <v>25</v>
      </c>
      <c r="R22" s="2">
        <f t="shared" si="0"/>
        <v>160</v>
      </c>
      <c r="S22" s="2">
        <f t="shared" si="1"/>
        <v>150</v>
      </c>
      <c r="U22" s="2">
        <f t="shared" si="2"/>
        <v>4.4000000000000004</v>
      </c>
      <c r="W22" s="2">
        <f t="shared" si="3"/>
        <v>26.666666666666668</v>
      </c>
      <c r="Z22" s="2">
        <f t="shared" si="4"/>
        <v>10</v>
      </c>
    </row>
    <row r="23" spans="2:26" x14ac:dyDescent="0.2">
      <c r="B23" s="31" t="s">
        <v>20</v>
      </c>
      <c r="C23" s="577" t="s">
        <v>126</v>
      </c>
      <c r="D23" s="577"/>
      <c r="E23" s="4">
        <v>2</v>
      </c>
      <c r="F23" s="4">
        <v>2</v>
      </c>
      <c r="G23" s="4">
        <v>7</v>
      </c>
      <c r="H23" s="4">
        <v>105</v>
      </c>
      <c r="I23" s="4">
        <v>45</v>
      </c>
      <c r="J23" s="4">
        <v>0</v>
      </c>
      <c r="K23" s="4">
        <v>60</v>
      </c>
      <c r="L23" s="4">
        <v>0</v>
      </c>
      <c r="M23" s="2">
        <v>105</v>
      </c>
      <c r="N23" s="2">
        <v>10</v>
      </c>
      <c r="O23" s="2">
        <v>10</v>
      </c>
      <c r="P23" s="2">
        <v>30</v>
      </c>
      <c r="Q23" s="2">
        <v>30</v>
      </c>
      <c r="R23" s="2">
        <f t="shared" si="0"/>
        <v>185</v>
      </c>
      <c r="S23" s="2">
        <f t="shared" si="1"/>
        <v>175</v>
      </c>
      <c r="U23" s="2">
        <f t="shared" si="2"/>
        <v>4.5999999999999996</v>
      </c>
      <c r="W23" s="2">
        <f t="shared" si="3"/>
        <v>26.428571428571427</v>
      </c>
      <c r="Z23" s="2">
        <f t="shared" si="4"/>
        <v>10</v>
      </c>
    </row>
    <row r="24" spans="2:26" x14ac:dyDescent="0.2">
      <c r="B24" s="31" t="s">
        <v>42</v>
      </c>
      <c r="C24" s="580" t="s">
        <v>98</v>
      </c>
      <c r="D24" s="580"/>
      <c r="E24" s="4">
        <v>2</v>
      </c>
      <c r="F24" s="4">
        <v>2</v>
      </c>
      <c r="G24" s="4">
        <v>5</v>
      </c>
      <c r="H24" s="4">
        <v>75</v>
      </c>
      <c r="I24" s="4">
        <v>30</v>
      </c>
      <c r="J24" s="4">
        <v>0</v>
      </c>
      <c r="K24" s="4">
        <v>45</v>
      </c>
      <c r="L24" s="4">
        <v>0</v>
      </c>
      <c r="M24" s="2">
        <v>75</v>
      </c>
      <c r="N24" s="2">
        <v>4</v>
      </c>
      <c r="O24" s="2">
        <v>11</v>
      </c>
      <c r="P24" s="2">
        <v>15</v>
      </c>
      <c r="Q24" s="2">
        <v>20</v>
      </c>
      <c r="R24" s="2">
        <f t="shared" si="0"/>
        <v>125</v>
      </c>
      <c r="S24" s="2">
        <f t="shared" si="1"/>
        <v>125</v>
      </c>
      <c r="U24" s="2">
        <f t="shared" si="2"/>
        <v>3.16</v>
      </c>
      <c r="W24" s="2">
        <f t="shared" si="3"/>
        <v>25</v>
      </c>
      <c r="Z24" s="2">
        <f t="shared" si="4"/>
        <v>0</v>
      </c>
    </row>
    <row r="25" spans="2:26" x14ac:dyDescent="0.2">
      <c r="B25" s="31" t="s">
        <v>43</v>
      </c>
      <c r="C25" s="577" t="s">
        <v>99</v>
      </c>
      <c r="D25" s="577"/>
      <c r="E25" s="4">
        <v>1</v>
      </c>
      <c r="F25" s="4">
        <v>3</v>
      </c>
      <c r="G25" s="4">
        <v>4</v>
      </c>
      <c r="H25" s="4">
        <v>60</v>
      </c>
      <c r="I25" s="4">
        <v>30</v>
      </c>
      <c r="J25" s="4">
        <v>15</v>
      </c>
      <c r="K25" s="4">
        <v>0</v>
      </c>
      <c r="L25" s="4">
        <v>15</v>
      </c>
      <c r="M25" s="2">
        <v>60</v>
      </c>
      <c r="N25" s="2">
        <v>2</v>
      </c>
      <c r="O25" s="2">
        <v>15</v>
      </c>
      <c r="P25" s="2">
        <v>13</v>
      </c>
      <c r="Q25" s="2">
        <v>10</v>
      </c>
      <c r="R25" s="2">
        <f t="shared" si="0"/>
        <v>100</v>
      </c>
      <c r="S25" s="2">
        <f t="shared" si="1"/>
        <v>100</v>
      </c>
      <c r="U25" s="2">
        <f t="shared" si="2"/>
        <v>2.48</v>
      </c>
      <c r="W25" s="2">
        <f t="shared" si="3"/>
        <v>25</v>
      </c>
      <c r="Z25" s="2">
        <f t="shared" si="4"/>
        <v>0</v>
      </c>
    </row>
    <row r="26" spans="2:26" x14ac:dyDescent="0.2">
      <c r="B26" s="31" t="s">
        <v>44</v>
      </c>
      <c r="C26" s="580" t="s">
        <v>127</v>
      </c>
      <c r="D26" s="580"/>
      <c r="E26" s="4"/>
      <c r="F26" s="4">
        <v>1</v>
      </c>
      <c r="G26" s="4">
        <v>3</v>
      </c>
      <c r="H26" s="4">
        <v>45</v>
      </c>
      <c r="I26" s="4">
        <v>0</v>
      </c>
      <c r="J26" s="4">
        <v>0</v>
      </c>
      <c r="K26" s="4">
        <v>45</v>
      </c>
      <c r="L26" s="4">
        <v>0</v>
      </c>
      <c r="M26" s="2">
        <v>45</v>
      </c>
      <c r="N26" s="2">
        <v>10</v>
      </c>
      <c r="O26" s="2">
        <v>10</v>
      </c>
      <c r="P26" s="2">
        <v>5</v>
      </c>
      <c r="Q26" s="2">
        <v>10</v>
      </c>
      <c r="R26" s="2">
        <f t="shared" si="0"/>
        <v>80</v>
      </c>
      <c r="S26" s="2">
        <f t="shared" si="1"/>
        <v>75</v>
      </c>
      <c r="U26" s="2">
        <f t="shared" si="2"/>
        <v>2.2000000000000002</v>
      </c>
      <c r="W26" s="2">
        <f t="shared" si="3"/>
        <v>26.666666666666668</v>
      </c>
      <c r="Z26" s="2">
        <f t="shared" si="4"/>
        <v>5</v>
      </c>
    </row>
    <row r="27" spans="2:26" x14ac:dyDescent="0.2">
      <c r="B27" s="31" t="s">
        <v>45</v>
      </c>
      <c r="C27" s="580" t="s">
        <v>100</v>
      </c>
      <c r="D27" s="580"/>
      <c r="E27" s="5"/>
      <c r="F27" s="5">
        <v>1</v>
      </c>
      <c r="G27" s="5">
        <v>3</v>
      </c>
      <c r="H27" s="5">
        <v>30</v>
      </c>
      <c r="I27" s="5">
        <v>0</v>
      </c>
      <c r="J27" s="5">
        <v>0</v>
      </c>
      <c r="K27" s="5">
        <v>30</v>
      </c>
      <c r="L27" s="5">
        <v>0</v>
      </c>
      <c r="M27" s="2">
        <v>30</v>
      </c>
      <c r="N27" s="2">
        <v>10</v>
      </c>
      <c r="O27" s="2">
        <v>15</v>
      </c>
      <c r="P27" s="2">
        <v>10</v>
      </c>
      <c r="Q27" s="2">
        <v>10</v>
      </c>
      <c r="R27" s="2">
        <f t="shared" si="0"/>
        <v>75</v>
      </c>
      <c r="S27" s="2">
        <f t="shared" si="1"/>
        <v>75</v>
      </c>
      <c r="U27" s="2">
        <f t="shared" si="2"/>
        <v>1.6</v>
      </c>
      <c r="W27" s="2">
        <f t="shared" si="3"/>
        <v>25</v>
      </c>
      <c r="Z27" s="2">
        <f t="shared" si="4"/>
        <v>0</v>
      </c>
    </row>
    <row r="28" spans="2:26" x14ac:dyDescent="0.2">
      <c r="B28" s="31" t="s">
        <v>46</v>
      </c>
      <c r="C28" s="577" t="s">
        <v>132</v>
      </c>
      <c r="D28" s="577"/>
      <c r="E28" s="5"/>
      <c r="F28" s="5">
        <v>2</v>
      </c>
      <c r="G28" s="5">
        <v>5</v>
      </c>
      <c r="H28" s="5">
        <v>45</v>
      </c>
      <c r="I28" s="5">
        <v>15</v>
      </c>
      <c r="J28" s="5">
        <v>0</v>
      </c>
      <c r="K28" s="5">
        <v>30</v>
      </c>
      <c r="L28" s="5">
        <v>0</v>
      </c>
      <c r="M28" s="2">
        <v>45</v>
      </c>
      <c r="N28" s="2">
        <v>5</v>
      </c>
      <c r="O28" s="2">
        <v>30</v>
      </c>
      <c r="P28" s="2">
        <v>20</v>
      </c>
      <c r="Q28" s="2">
        <v>25</v>
      </c>
      <c r="R28" s="2">
        <f t="shared" si="0"/>
        <v>125</v>
      </c>
      <c r="S28" s="2">
        <f t="shared" si="1"/>
        <v>125</v>
      </c>
      <c r="U28" s="2">
        <f t="shared" si="2"/>
        <v>2</v>
      </c>
      <c r="W28" s="2">
        <f t="shared" si="3"/>
        <v>25</v>
      </c>
      <c r="Z28" s="2">
        <f t="shared" si="4"/>
        <v>0</v>
      </c>
    </row>
    <row r="29" spans="2:26" x14ac:dyDescent="0.2">
      <c r="B29" s="31" t="s">
        <v>63</v>
      </c>
      <c r="C29" s="577" t="s">
        <v>96</v>
      </c>
      <c r="D29" s="577"/>
      <c r="E29" s="4"/>
      <c r="F29" s="4">
        <v>2</v>
      </c>
      <c r="G29" s="4">
        <v>4</v>
      </c>
      <c r="H29" s="4">
        <v>45</v>
      </c>
      <c r="I29" s="4">
        <v>15</v>
      </c>
      <c r="J29" s="4">
        <v>0</v>
      </c>
      <c r="K29" s="4">
        <v>30</v>
      </c>
      <c r="L29" s="4">
        <v>0</v>
      </c>
      <c r="M29" s="2">
        <v>45</v>
      </c>
      <c r="N29" s="2">
        <v>5</v>
      </c>
      <c r="O29" s="2">
        <v>15</v>
      </c>
      <c r="P29" s="2">
        <v>15</v>
      </c>
      <c r="Q29" s="2">
        <v>20</v>
      </c>
      <c r="R29" s="2">
        <f t="shared" si="0"/>
        <v>100</v>
      </c>
      <c r="S29" s="2">
        <f t="shared" si="1"/>
        <v>100</v>
      </c>
      <c r="U29" s="2">
        <f t="shared" si="2"/>
        <v>2</v>
      </c>
      <c r="W29" s="2">
        <f t="shared" si="3"/>
        <v>25</v>
      </c>
      <c r="Z29" s="2">
        <f t="shared" si="4"/>
        <v>0</v>
      </c>
    </row>
    <row r="30" spans="2:26" x14ac:dyDescent="0.2">
      <c r="B30" s="31" t="s">
        <v>64</v>
      </c>
      <c r="C30" s="577" t="s">
        <v>113</v>
      </c>
      <c r="D30" s="577"/>
      <c r="E30" s="4">
        <v>1</v>
      </c>
      <c r="F30" s="4">
        <v>3</v>
      </c>
      <c r="G30" s="4">
        <v>6</v>
      </c>
      <c r="H30" s="4">
        <v>60</v>
      </c>
      <c r="I30" s="4">
        <v>30</v>
      </c>
      <c r="J30" s="4">
        <v>0</v>
      </c>
      <c r="K30" s="4">
        <v>0</v>
      </c>
      <c r="L30" s="4">
        <v>30</v>
      </c>
      <c r="M30" s="2">
        <v>60</v>
      </c>
      <c r="N30" s="2">
        <v>10</v>
      </c>
      <c r="O30" s="2">
        <v>25</v>
      </c>
      <c r="P30" s="2">
        <v>25</v>
      </c>
      <c r="Q30" s="2">
        <v>30</v>
      </c>
      <c r="R30" s="2">
        <f t="shared" si="0"/>
        <v>150</v>
      </c>
      <c r="S30" s="2">
        <f t="shared" si="1"/>
        <v>150</v>
      </c>
      <c r="U30" s="2">
        <f t="shared" si="2"/>
        <v>2.8</v>
      </c>
      <c r="W30" s="2">
        <f t="shared" si="3"/>
        <v>25</v>
      </c>
      <c r="Z30" s="2">
        <f t="shared" si="4"/>
        <v>0</v>
      </c>
    </row>
    <row r="31" spans="2:26" x14ac:dyDescent="0.2">
      <c r="B31" s="31" t="s">
        <v>65</v>
      </c>
      <c r="C31" s="577" t="s">
        <v>103</v>
      </c>
      <c r="D31" s="577"/>
      <c r="E31" s="4">
        <v>1</v>
      </c>
      <c r="F31" s="4">
        <v>3</v>
      </c>
      <c r="G31" s="4">
        <v>5</v>
      </c>
      <c r="H31" s="4">
        <v>60</v>
      </c>
      <c r="I31" s="4">
        <v>30</v>
      </c>
      <c r="J31" s="4">
        <v>30</v>
      </c>
      <c r="K31" s="4">
        <v>0</v>
      </c>
      <c r="L31" s="4">
        <v>0</v>
      </c>
      <c r="M31" s="2">
        <v>60</v>
      </c>
      <c r="N31" s="2">
        <v>10</v>
      </c>
      <c r="O31" s="2">
        <v>15</v>
      </c>
      <c r="P31" s="2">
        <v>15</v>
      </c>
      <c r="Q31" s="2">
        <v>25</v>
      </c>
      <c r="R31" s="2">
        <f t="shared" si="0"/>
        <v>125</v>
      </c>
      <c r="S31" s="2">
        <f t="shared" si="1"/>
        <v>125</v>
      </c>
      <c r="U31" s="2">
        <f t="shared" si="2"/>
        <v>2.8</v>
      </c>
      <c r="W31" s="2">
        <f t="shared" si="3"/>
        <v>25</v>
      </c>
      <c r="Z31" s="2">
        <f t="shared" si="4"/>
        <v>0</v>
      </c>
    </row>
    <row r="32" spans="2:26" x14ac:dyDescent="0.2">
      <c r="B32" s="31" t="s">
        <v>66</v>
      </c>
      <c r="C32" s="580" t="s">
        <v>104</v>
      </c>
      <c r="D32" s="580"/>
      <c r="E32" s="4">
        <v>1</v>
      </c>
      <c r="F32" s="4">
        <v>3</v>
      </c>
      <c r="G32" s="4">
        <v>6</v>
      </c>
      <c r="H32" s="4">
        <v>75</v>
      </c>
      <c r="I32" s="4">
        <v>30</v>
      </c>
      <c r="J32" s="4">
        <v>15</v>
      </c>
      <c r="K32" s="4">
        <v>30</v>
      </c>
      <c r="L32" s="4">
        <v>0</v>
      </c>
      <c r="M32" s="2">
        <v>75</v>
      </c>
      <c r="N32" s="2">
        <v>10</v>
      </c>
      <c r="O32" s="2">
        <v>15</v>
      </c>
      <c r="P32" s="2">
        <v>20</v>
      </c>
      <c r="Q32" s="2">
        <v>30</v>
      </c>
      <c r="R32" s="2">
        <f t="shared" si="0"/>
        <v>150</v>
      </c>
      <c r="S32" s="2">
        <f t="shared" si="1"/>
        <v>150</v>
      </c>
      <c r="U32" s="2">
        <f t="shared" si="2"/>
        <v>3.4</v>
      </c>
      <c r="W32" s="2">
        <f t="shared" si="3"/>
        <v>25</v>
      </c>
      <c r="Z32" s="2">
        <f t="shared" si="4"/>
        <v>0</v>
      </c>
    </row>
    <row r="33" spans="2:26" x14ac:dyDescent="0.2">
      <c r="B33" s="31" t="s">
        <v>67</v>
      </c>
      <c r="C33" s="580" t="s">
        <v>89</v>
      </c>
      <c r="D33" s="580"/>
      <c r="E33" s="4"/>
      <c r="F33" s="4">
        <v>1</v>
      </c>
      <c r="G33" s="4">
        <v>3</v>
      </c>
      <c r="H33" s="4">
        <v>30</v>
      </c>
      <c r="I33" s="4">
        <v>30</v>
      </c>
      <c r="J33" s="4">
        <v>0</v>
      </c>
      <c r="K33" s="4">
        <v>0</v>
      </c>
      <c r="L33" s="4">
        <v>0</v>
      </c>
      <c r="M33" s="2">
        <v>30</v>
      </c>
      <c r="N33" s="2">
        <v>3</v>
      </c>
      <c r="O33" s="2">
        <v>5</v>
      </c>
      <c r="P33" s="2">
        <v>15</v>
      </c>
      <c r="Q33" s="2">
        <v>22</v>
      </c>
      <c r="R33" s="2">
        <f t="shared" si="0"/>
        <v>75</v>
      </c>
      <c r="S33" s="2">
        <f t="shared" si="1"/>
        <v>75</v>
      </c>
      <c r="U33" s="2">
        <f t="shared" si="2"/>
        <v>1.32</v>
      </c>
      <c r="W33" s="2">
        <f t="shared" si="3"/>
        <v>25</v>
      </c>
      <c r="Z33" s="2">
        <f t="shared" si="4"/>
        <v>0</v>
      </c>
    </row>
    <row r="34" spans="2:26" x14ac:dyDescent="0.2">
      <c r="B34" s="143" t="s">
        <v>68</v>
      </c>
      <c r="C34" s="577" t="s">
        <v>106</v>
      </c>
      <c r="D34" s="577"/>
      <c r="E34" s="4"/>
      <c r="F34" s="4">
        <v>1</v>
      </c>
      <c r="G34" s="4">
        <v>3</v>
      </c>
      <c r="H34" s="4">
        <v>30</v>
      </c>
      <c r="I34" s="4">
        <v>0</v>
      </c>
      <c r="J34" s="4">
        <v>0</v>
      </c>
      <c r="K34" s="4">
        <v>30</v>
      </c>
      <c r="L34" s="4">
        <v>0</v>
      </c>
      <c r="M34" s="2">
        <v>30</v>
      </c>
      <c r="N34" s="2">
        <v>10</v>
      </c>
      <c r="O34" s="2">
        <v>15</v>
      </c>
      <c r="P34" s="2">
        <v>5</v>
      </c>
      <c r="Q34" s="2">
        <v>15</v>
      </c>
      <c r="R34" s="2">
        <f t="shared" si="0"/>
        <v>75</v>
      </c>
      <c r="S34" s="2">
        <f t="shared" si="1"/>
        <v>75</v>
      </c>
      <c r="U34" s="2">
        <f t="shared" si="2"/>
        <v>1.6</v>
      </c>
      <c r="W34" s="2">
        <f t="shared" si="3"/>
        <v>25</v>
      </c>
      <c r="Z34" s="2">
        <f t="shared" si="4"/>
        <v>0</v>
      </c>
    </row>
    <row r="35" spans="2:26" x14ac:dyDescent="0.2">
      <c r="B35" s="31" t="s">
        <v>110</v>
      </c>
      <c r="C35" s="580" t="s">
        <v>107</v>
      </c>
      <c r="D35" s="580"/>
      <c r="E35" s="4"/>
      <c r="F35" s="4">
        <v>1</v>
      </c>
      <c r="G35" s="4">
        <v>3</v>
      </c>
      <c r="H35" s="4">
        <v>45</v>
      </c>
      <c r="I35" s="4">
        <v>0</v>
      </c>
      <c r="J35" s="4">
        <v>0</v>
      </c>
      <c r="K35" s="4">
        <v>45</v>
      </c>
      <c r="L35" s="4">
        <v>0</v>
      </c>
      <c r="M35" s="2">
        <v>45</v>
      </c>
      <c r="N35" s="2">
        <v>15</v>
      </c>
      <c r="O35" s="2">
        <v>5</v>
      </c>
      <c r="P35" s="2">
        <v>5</v>
      </c>
      <c r="Q35" s="2">
        <v>15</v>
      </c>
      <c r="R35" s="2">
        <f t="shared" si="0"/>
        <v>85</v>
      </c>
      <c r="S35" s="2">
        <f t="shared" si="1"/>
        <v>75</v>
      </c>
      <c r="U35" s="2">
        <f t="shared" si="2"/>
        <v>2.4</v>
      </c>
      <c r="W35" s="2">
        <f t="shared" si="3"/>
        <v>28.333333333333332</v>
      </c>
      <c r="Z35" s="2">
        <f t="shared" si="4"/>
        <v>10</v>
      </c>
    </row>
    <row r="36" spans="2:26" x14ac:dyDescent="0.2">
      <c r="B36" s="31" t="s">
        <v>87</v>
      </c>
      <c r="C36" s="580" t="s">
        <v>140</v>
      </c>
      <c r="D36" s="580"/>
      <c r="E36" s="4"/>
      <c r="F36" s="4">
        <v>2</v>
      </c>
      <c r="G36" s="4">
        <v>3</v>
      </c>
      <c r="H36" s="4">
        <v>30</v>
      </c>
      <c r="I36" s="4">
        <v>0</v>
      </c>
      <c r="J36" s="4">
        <v>30</v>
      </c>
      <c r="K36" s="4">
        <v>0</v>
      </c>
      <c r="L36" s="4">
        <v>0</v>
      </c>
      <c r="M36" s="316">
        <v>30</v>
      </c>
      <c r="N36" s="316">
        <v>30</v>
      </c>
      <c r="O36" s="316">
        <v>130</v>
      </c>
      <c r="P36" s="316">
        <v>120</v>
      </c>
      <c r="Q36" s="316">
        <v>140</v>
      </c>
      <c r="R36" s="316">
        <f t="shared" si="0"/>
        <v>450</v>
      </c>
      <c r="S36" s="316">
        <f t="shared" si="1"/>
        <v>75</v>
      </c>
      <c r="T36" s="316"/>
      <c r="U36" s="316">
        <f t="shared" si="2"/>
        <v>2.4</v>
      </c>
      <c r="V36" s="316"/>
      <c r="W36" s="316">
        <f t="shared" si="3"/>
        <v>150</v>
      </c>
      <c r="Z36" s="2">
        <f t="shared" si="4"/>
        <v>375</v>
      </c>
    </row>
    <row r="37" spans="2:26" ht="16.5" customHeight="1" x14ac:dyDescent="0.2">
      <c r="B37" s="160" t="s">
        <v>73</v>
      </c>
      <c r="C37" s="503" t="s">
        <v>82</v>
      </c>
      <c r="D37" s="585"/>
      <c r="E37" s="159"/>
      <c r="F37" s="159"/>
      <c r="G37" s="159">
        <v>15</v>
      </c>
      <c r="H37" s="159">
        <v>0</v>
      </c>
      <c r="I37" s="159">
        <v>0</v>
      </c>
      <c r="J37" s="159">
        <v>0</v>
      </c>
      <c r="K37" s="159">
        <v>0</v>
      </c>
      <c r="L37" s="159">
        <v>0</v>
      </c>
      <c r="M37" s="316"/>
      <c r="N37" s="316"/>
      <c r="O37" s="316"/>
      <c r="P37" s="316"/>
      <c r="Q37" s="316"/>
      <c r="R37" s="316"/>
      <c r="S37" s="316"/>
      <c r="T37" s="316"/>
      <c r="U37" s="316"/>
      <c r="V37" s="316"/>
      <c r="W37" s="316"/>
    </row>
    <row r="38" spans="2:26" x14ac:dyDescent="0.2">
      <c r="B38" s="160" t="s">
        <v>142</v>
      </c>
      <c r="C38" s="499" t="s">
        <v>148</v>
      </c>
      <c r="D38" s="584"/>
      <c r="E38" s="159"/>
      <c r="F38" s="159">
        <v>1</v>
      </c>
      <c r="G38" s="159">
        <v>3</v>
      </c>
      <c r="H38" s="159"/>
      <c r="I38" s="159"/>
      <c r="J38" s="159"/>
      <c r="K38" s="159"/>
      <c r="L38" s="159"/>
      <c r="M38" s="2">
        <v>60</v>
      </c>
      <c r="N38" s="2">
        <v>0</v>
      </c>
      <c r="R38" s="2">
        <f t="shared" si="0"/>
        <v>60</v>
      </c>
      <c r="S38" s="2">
        <f t="shared" si="1"/>
        <v>75</v>
      </c>
      <c r="U38" s="2">
        <f t="shared" si="2"/>
        <v>2.4</v>
      </c>
      <c r="W38" s="2">
        <f t="shared" si="3"/>
        <v>20</v>
      </c>
      <c r="Z38" s="2">
        <f t="shared" si="4"/>
        <v>-15</v>
      </c>
    </row>
    <row r="39" spans="2:26" ht="16.5" thickBot="1" x14ac:dyDescent="0.25">
      <c r="B39" s="160" t="s">
        <v>75</v>
      </c>
      <c r="C39" s="583" t="s">
        <v>149</v>
      </c>
      <c r="D39" s="583"/>
      <c r="E39" s="159"/>
      <c r="F39" s="159">
        <v>1</v>
      </c>
      <c r="G39" s="159">
        <v>3</v>
      </c>
      <c r="H39" s="159"/>
      <c r="I39" s="159"/>
      <c r="J39" s="159"/>
      <c r="K39" s="159"/>
      <c r="L39" s="159"/>
      <c r="M39" s="2">
        <v>60</v>
      </c>
      <c r="N39" s="2">
        <v>0</v>
      </c>
      <c r="R39" s="2">
        <f t="shared" si="0"/>
        <v>60</v>
      </c>
      <c r="S39" s="2">
        <f t="shared" si="1"/>
        <v>75</v>
      </c>
      <c r="U39" s="2">
        <f t="shared" si="2"/>
        <v>2.4</v>
      </c>
      <c r="W39" s="2">
        <f t="shared" si="3"/>
        <v>20</v>
      </c>
      <c r="Z39" s="2">
        <f t="shared" si="4"/>
        <v>-15</v>
      </c>
    </row>
    <row r="40" spans="2:26" ht="31.5" x14ac:dyDescent="0.2">
      <c r="B40" s="25" t="s">
        <v>16</v>
      </c>
      <c r="C40" s="176" t="s">
        <v>90</v>
      </c>
      <c r="D40" s="177" t="s">
        <v>162</v>
      </c>
      <c r="E40" s="24"/>
      <c r="F40" s="24">
        <v>2</v>
      </c>
      <c r="G40" s="24">
        <v>3</v>
      </c>
      <c r="H40" s="24">
        <v>30</v>
      </c>
      <c r="I40" s="24">
        <v>15</v>
      </c>
      <c r="J40" s="24">
        <v>0</v>
      </c>
      <c r="K40" s="24">
        <v>15</v>
      </c>
      <c r="L40" s="24">
        <v>0</v>
      </c>
      <c r="M40" s="2">
        <v>30</v>
      </c>
      <c r="N40" s="2">
        <v>2</v>
      </c>
      <c r="O40" s="2">
        <v>5</v>
      </c>
      <c r="P40" s="2">
        <v>10</v>
      </c>
      <c r="Q40" s="2">
        <v>28</v>
      </c>
      <c r="R40" s="2">
        <f t="shared" si="0"/>
        <v>75</v>
      </c>
      <c r="S40" s="2">
        <f t="shared" si="1"/>
        <v>75</v>
      </c>
      <c r="U40" s="2">
        <f t="shared" si="2"/>
        <v>1.28</v>
      </c>
      <c r="W40" s="2">
        <f t="shared" si="3"/>
        <v>25</v>
      </c>
      <c r="Z40" s="2">
        <f t="shared" si="4"/>
        <v>0</v>
      </c>
    </row>
    <row r="41" spans="2:26" ht="31.5" x14ac:dyDescent="0.2">
      <c r="B41" s="31" t="s">
        <v>17</v>
      </c>
      <c r="C41" s="178" t="s">
        <v>183</v>
      </c>
      <c r="D41" s="179" t="s">
        <v>184</v>
      </c>
      <c r="E41" s="4"/>
      <c r="F41" s="4">
        <v>2</v>
      </c>
      <c r="G41" s="4">
        <v>3</v>
      </c>
      <c r="H41" s="4">
        <v>30</v>
      </c>
      <c r="I41" s="4">
        <v>15</v>
      </c>
      <c r="J41" s="4">
        <v>0</v>
      </c>
      <c r="K41" s="4">
        <v>15</v>
      </c>
      <c r="L41" s="4">
        <v>0</v>
      </c>
      <c r="M41" s="2">
        <v>30</v>
      </c>
      <c r="N41" s="2">
        <v>2</v>
      </c>
      <c r="O41" s="2">
        <v>15</v>
      </c>
      <c r="P41" s="2">
        <v>10</v>
      </c>
      <c r="Q41" s="2">
        <v>18</v>
      </c>
      <c r="R41" s="2">
        <f t="shared" si="0"/>
        <v>75</v>
      </c>
      <c r="S41" s="2">
        <f t="shared" si="1"/>
        <v>75</v>
      </c>
      <c r="U41" s="2">
        <f t="shared" si="2"/>
        <v>1.28</v>
      </c>
      <c r="W41" s="2">
        <f t="shared" si="3"/>
        <v>25</v>
      </c>
      <c r="Z41" s="2">
        <f t="shared" si="4"/>
        <v>0</v>
      </c>
    </row>
    <row r="42" spans="2:26" ht="31.5" x14ac:dyDescent="0.2">
      <c r="B42" s="31" t="s">
        <v>18</v>
      </c>
      <c r="C42" s="178" t="s">
        <v>112</v>
      </c>
      <c r="D42" s="179" t="s">
        <v>187</v>
      </c>
      <c r="E42" s="4"/>
      <c r="F42" s="4">
        <v>1</v>
      </c>
      <c r="G42" s="4">
        <v>3</v>
      </c>
      <c r="H42" s="4">
        <v>30</v>
      </c>
      <c r="I42" s="4">
        <v>30</v>
      </c>
      <c r="J42" s="4">
        <v>0</v>
      </c>
      <c r="K42" s="4">
        <v>0</v>
      </c>
      <c r="L42" s="4">
        <v>0</v>
      </c>
      <c r="M42" s="2">
        <v>30</v>
      </c>
      <c r="N42" s="2">
        <v>5</v>
      </c>
      <c r="O42" s="2">
        <v>15</v>
      </c>
      <c r="P42" s="2">
        <v>10</v>
      </c>
      <c r="Q42" s="2">
        <v>15</v>
      </c>
      <c r="R42" s="2">
        <f t="shared" si="0"/>
        <v>75</v>
      </c>
      <c r="S42" s="2">
        <f t="shared" si="1"/>
        <v>75</v>
      </c>
      <c r="U42" s="2">
        <f t="shared" si="2"/>
        <v>1.4</v>
      </c>
      <c r="W42" s="2">
        <f t="shared" si="3"/>
        <v>25</v>
      </c>
      <c r="Z42" s="2">
        <f t="shared" si="4"/>
        <v>0</v>
      </c>
    </row>
    <row r="43" spans="2:26" ht="47.25" x14ac:dyDescent="0.2">
      <c r="B43" s="31" t="s">
        <v>19</v>
      </c>
      <c r="C43" s="178" t="s">
        <v>91</v>
      </c>
      <c r="D43" s="179" t="s">
        <v>164</v>
      </c>
      <c r="E43" s="4"/>
      <c r="F43" s="4">
        <v>2</v>
      </c>
      <c r="G43" s="4">
        <v>4</v>
      </c>
      <c r="H43" s="4">
        <v>45</v>
      </c>
      <c r="I43" s="4">
        <v>30</v>
      </c>
      <c r="J43" s="4">
        <v>0</v>
      </c>
      <c r="K43" s="4">
        <v>0</v>
      </c>
      <c r="L43" s="4">
        <v>15</v>
      </c>
      <c r="M43" s="2">
        <v>45</v>
      </c>
      <c r="N43" s="2">
        <v>5</v>
      </c>
      <c r="O43" s="2">
        <v>15</v>
      </c>
      <c r="P43" s="2">
        <v>15</v>
      </c>
      <c r="Q43" s="2">
        <v>20</v>
      </c>
      <c r="R43" s="2">
        <f t="shared" si="0"/>
        <v>100</v>
      </c>
      <c r="S43" s="2">
        <f t="shared" si="1"/>
        <v>100</v>
      </c>
      <c r="U43" s="2">
        <f t="shared" si="2"/>
        <v>2</v>
      </c>
      <c r="W43" s="2">
        <f t="shared" si="3"/>
        <v>25</v>
      </c>
      <c r="Z43" s="2">
        <f t="shared" si="4"/>
        <v>0</v>
      </c>
    </row>
    <row r="44" spans="2:26" ht="31.5" x14ac:dyDescent="0.2">
      <c r="B44" s="31" t="s">
        <v>20</v>
      </c>
      <c r="C44" s="178" t="s">
        <v>93</v>
      </c>
      <c r="D44" s="179" t="s">
        <v>153</v>
      </c>
      <c r="E44" s="4">
        <v>1</v>
      </c>
      <c r="F44" s="4">
        <v>3</v>
      </c>
      <c r="G44" s="4">
        <v>5</v>
      </c>
      <c r="H44" s="4">
        <v>60</v>
      </c>
      <c r="I44" s="4">
        <v>30</v>
      </c>
      <c r="J44" s="4">
        <v>15</v>
      </c>
      <c r="K44" s="4">
        <v>15</v>
      </c>
      <c r="L44" s="4">
        <v>0</v>
      </c>
      <c r="M44" s="2">
        <v>60</v>
      </c>
      <c r="N44" s="2">
        <v>10</v>
      </c>
      <c r="O44" s="2">
        <v>20</v>
      </c>
      <c r="P44" s="2">
        <v>15</v>
      </c>
      <c r="Q44" s="2">
        <v>20</v>
      </c>
      <c r="R44" s="2">
        <f t="shared" si="0"/>
        <v>125</v>
      </c>
      <c r="S44" s="2">
        <f t="shared" si="1"/>
        <v>125</v>
      </c>
      <c r="U44" s="2">
        <f t="shared" si="2"/>
        <v>2.8</v>
      </c>
      <c r="W44" s="2">
        <f t="shared" si="3"/>
        <v>25</v>
      </c>
      <c r="Z44" s="2">
        <f t="shared" si="4"/>
        <v>0</v>
      </c>
    </row>
    <row r="45" spans="2:26" ht="47.25" x14ac:dyDescent="0.2">
      <c r="B45" s="31" t="s">
        <v>42</v>
      </c>
      <c r="C45" s="178" t="s">
        <v>101</v>
      </c>
      <c r="D45" s="179" t="s">
        <v>157</v>
      </c>
      <c r="E45" s="4">
        <v>1</v>
      </c>
      <c r="F45" s="4">
        <v>3</v>
      </c>
      <c r="G45" s="4">
        <v>7</v>
      </c>
      <c r="H45" s="4">
        <v>90</v>
      </c>
      <c r="I45" s="4">
        <v>60</v>
      </c>
      <c r="J45" s="4">
        <v>15</v>
      </c>
      <c r="K45" s="4">
        <v>0</v>
      </c>
      <c r="L45" s="4">
        <v>15</v>
      </c>
      <c r="M45" s="2">
        <v>90</v>
      </c>
      <c r="N45" s="2">
        <v>10</v>
      </c>
      <c r="O45" s="2">
        <v>15</v>
      </c>
      <c r="P45" s="2">
        <v>25</v>
      </c>
      <c r="Q45" s="2">
        <v>35</v>
      </c>
      <c r="R45" s="2">
        <f t="shared" si="0"/>
        <v>175</v>
      </c>
      <c r="S45" s="2">
        <f t="shared" si="1"/>
        <v>175</v>
      </c>
      <c r="U45" s="2">
        <f t="shared" si="2"/>
        <v>4</v>
      </c>
      <c r="W45" s="2">
        <f t="shared" si="3"/>
        <v>25</v>
      </c>
      <c r="Z45" s="2">
        <f t="shared" si="4"/>
        <v>0</v>
      </c>
    </row>
    <row r="46" spans="2:26" ht="31.5" x14ac:dyDescent="0.2">
      <c r="B46" s="31" t="s">
        <v>43</v>
      </c>
      <c r="C46" s="178" t="s">
        <v>102</v>
      </c>
      <c r="D46" s="179" t="s">
        <v>158</v>
      </c>
      <c r="E46" s="4">
        <v>1</v>
      </c>
      <c r="F46" s="4">
        <v>3</v>
      </c>
      <c r="G46" s="4">
        <v>7</v>
      </c>
      <c r="H46" s="4">
        <v>90</v>
      </c>
      <c r="I46" s="4">
        <v>45</v>
      </c>
      <c r="J46" s="4">
        <v>15</v>
      </c>
      <c r="K46" s="4">
        <v>0</v>
      </c>
      <c r="L46" s="4">
        <v>30</v>
      </c>
      <c r="M46" s="2">
        <v>90</v>
      </c>
      <c r="N46" s="2">
        <v>8</v>
      </c>
      <c r="O46" s="2">
        <v>27</v>
      </c>
      <c r="P46" s="2">
        <v>20</v>
      </c>
      <c r="Q46" s="2">
        <v>30</v>
      </c>
      <c r="R46" s="2">
        <f t="shared" si="0"/>
        <v>175</v>
      </c>
      <c r="S46" s="2">
        <f t="shared" si="1"/>
        <v>175</v>
      </c>
      <c r="U46" s="2">
        <f t="shared" si="2"/>
        <v>3.92</v>
      </c>
      <c r="W46" s="2">
        <f t="shared" si="3"/>
        <v>25</v>
      </c>
      <c r="Z46" s="2">
        <f t="shared" si="4"/>
        <v>0</v>
      </c>
    </row>
    <row r="47" spans="2:26" ht="31.5" x14ac:dyDescent="0.2">
      <c r="B47" s="31" t="s">
        <v>44</v>
      </c>
      <c r="C47" s="178" t="s">
        <v>129</v>
      </c>
      <c r="D47" s="179" t="s">
        <v>152</v>
      </c>
      <c r="E47" s="4">
        <v>1</v>
      </c>
      <c r="F47" s="4">
        <v>3</v>
      </c>
      <c r="G47" s="4">
        <v>8</v>
      </c>
      <c r="H47" s="4">
        <v>105</v>
      </c>
      <c r="I47" s="4">
        <v>60</v>
      </c>
      <c r="J47" s="4">
        <v>0</v>
      </c>
      <c r="K47" s="4">
        <v>15</v>
      </c>
      <c r="L47" s="4">
        <v>30</v>
      </c>
      <c r="M47" s="2">
        <v>105</v>
      </c>
      <c r="N47" s="2">
        <v>5</v>
      </c>
      <c r="O47" s="2">
        <v>30</v>
      </c>
      <c r="P47" s="2">
        <v>30</v>
      </c>
      <c r="Q47" s="2">
        <v>30</v>
      </c>
      <c r="R47" s="2">
        <f t="shared" si="0"/>
        <v>200</v>
      </c>
      <c r="S47" s="2">
        <f t="shared" si="1"/>
        <v>200</v>
      </c>
      <c r="U47" s="2">
        <f t="shared" si="2"/>
        <v>4.4000000000000004</v>
      </c>
      <c r="W47" s="2">
        <f t="shared" si="3"/>
        <v>25</v>
      </c>
      <c r="Z47" s="2">
        <f t="shared" si="4"/>
        <v>0</v>
      </c>
    </row>
    <row r="48" spans="2:26" ht="31.5" x14ac:dyDescent="0.2">
      <c r="B48" s="31" t="s">
        <v>45</v>
      </c>
      <c r="C48" s="178" t="s">
        <v>105</v>
      </c>
      <c r="D48" s="179" t="s">
        <v>159</v>
      </c>
      <c r="E48" s="4"/>
      <c r="F48" s="4">
        <v>2</v>
      </c>
      <c r="G48" s="4">
        <v>3</v>
      </c>
      <c r="H48" s="4">
        <v>30</v>
      </c>
      <c r="I48" s="4">
        <v>15</v>
      </c>
      <c r="J48" s="4">
        <v>0</v>
      </c>
      <c r="K48" s="4">
        <v>15</v>
      </c>
      <c r="L48" s="4">
        <v>0</v>
      </c>
      <c r="M48" s="2">
        <v>30</v>
      </c>
      <c r="N48" s="2">
        <v>5</v>
      </c>
      <c r="O48" s="2">
        <v>10</v>
      </c>
      <c r="P48" s="2">
        <v>15</v>
      </c>
      <c r="Q48" s="2">
        <v>15</v>
      </c>
      <c r="R48" s="2">
        <f t="shared" si="0"/>
        <v>75</v>
      </c>
      <c r="S48" s="2">
        <f t="shared" si="1"/>
        <v>75</v>
      </c>
      <c r="U48" s="2">
        <f t="shared" si="2"/>
        <v>1.4</v>
      </c>
      <c r="W48" s="2">
        <f t="shared" si="3"/>
        <v>25</v>
      </c>
      <c r="Z48" s="2">
        <f t="shared" si="4"/>
        <v>0</v>
      </c>
    </row>
    <row r="49" spans="2:26" ht="31.5" x14ac:dyDescent="0.2">
      <c r="B49" s="31" t="s">
        <v>46</v>
      </c>
      <c r="C49" s="178" t="s">
        <v>108</v>
      </c>
      <c r="D49" s="179" t="s">
        <v>160</v>
      </c>
      <c r="E49" s="4">
        <v>1</v>
      </c>
      <c r="F49" s="4">
        <v>1</v>
      </c>
      <c r="G49" s="4">
        <v>3</v>
      </c>
      <c r="H49" s="4">
        <v>30</v>
      </c>
      <c r="I49" s="4">
        <v>15</v>
      </c>
      <c r="J49" s="4">
        <v>15</v>
      </c>
      <c r="K49" s="4">
        <v>0</v>
      </c>
      <c r="L49" s="4">
        <v>0</v>
      </c>
      <c r="M49" s="2">
        <v>30</v>
      </c>
      <c r="N49" s="2">
        <v>5</v>
      </c>
      <c r="O49" s="2">
        <v>15</v>
      </c>
      <c r="P49" s="2">
        <v>10</v>
      </c>
      <c r="Q49" s="2">
        <v>15</v>
      </c>
      <c r="R49" s="2">
        <f t="shared" si="0"/>
        <v>75</v>
      </c>
      <c r="S49" s="2">
        <f t="shared" si="1"/>
        <v>75</v>
      </c>
      <c r="U49" s="2">
        <f t="shared" si="2"/>
        <v>1.4</v>
      </c>
      <c r="W49" s="2">
        <f t="shared" si="3"/>
        <v>25</v>
      </c>
      <c r="Z49" s="2">
        <f t="shared" si="4"/>
        <v>0</v>
      </c>
    </row>
    <row r="50" spans="2:26" ht="47.25" x14ac:dyDescent="0.2">
      <c r="B50" s="31" t="s">
        <v>63</v>
      </c>
      <c r="C50" s="178" t="s">
        <v>109</v>
      </c>
      <c r="D50" s="179" t="s">
        <v>154</v>
      </c>
      <c r="E50" s="6"/>
      <c r="F50" s="6">
        <v>2</v>
      </c>
      <c r="G50" s="6">
        <v>4</v>
      </c>
      <c r="H50" s="6">
        <v>30</v>
      </c>
      <c r="I50" s="6">
        <v>15</v>
      </c>
      <c r="J50" s="6">
        <v>0</v>
      </c>
      <c r="K50" s="6">
        <v>0</v>
      </c>
      <c r="L50" s="6">
        <v>15</v>
      </c>
      <c r="M50" s="2">
        <v>30</v>
      </c>
      <c r="N50" s="2">
        <v>5</v>
      </c>
      <c r="O50" s="2">
        <v>25</v>
      </c>
      <c r="P50" s="2">
        <v>15</v>
      </c>
      <c r="Q50" s="2">
        <v>25</v>
      </c>
      <c r="R50" s="2">
        <f t="shared" si="0"/>
        <v>100</v>
      </c>
      <c r="S50" s="2">
        <f t="shared" si="1"/>
        <v>100</v>
      </c>
      <c r="U50" s="2">
        <f t="shared" si="2"/>
        <v>1.4</v>
      </c>
      <c r="W50" s="2">
        <f t="shared" si="3"/>
        <v>25</v>
      </c>
      <c r="Z50" s="2">
        <f t="shared" si="4"/>
        <v>0</v>
      </c>
    </row>
    <row r="51" spans="2:26" ht="31.5" x14ac:dyDescent="0.2">
      <c r="B51" s="143" t="s">
        <v>64</v>
      </c>
      <c r="C51" s="180" t="s">
        <v>130</v>
      </c>
      <c r="D51" s="181" t="s">
        <v>161</v>
      </c>
      <c r="E51" s="161"/>
      <c r="F51" s="161">
        <v>2</v>
      </c>
      <c r="G51" s="6">
        <v>4</v>
      </c>
      <c r="H51" s="5">
        <v>45</v>
      </c>
      <c r="I51" s="5">
        <v>15</v>
      </c>
      <c r="J51" s="5">
        <v>0</v>
      </c>
      <c r="K51" s="5">
        <v>30</v>
      </c>
      <c r="L51" s="5">
        <v>0</v>
      </c>
      <c r="M51" s="2">
        <v>45</v>
      </c>
      <c r="N51" s="2">
        <v>5</v>
      </c>
      <c r="O51" s="2">
        <v>10</v>
      </c>
      <c r="P51" s="2">
        <v>20</v>
      </c>
      <c r="Q51" s="2">
        <v>20</v>
      </c>
      <c r="R51" s="2">
        <f t="shared" si="0"/>
        <v>100</v>
      </c>
      <c r="S51" s="2">
        <f t="shared" si="1"/>
        <v>100</v>
      </c>
      <c r="U51" s="2">
        <f t="shared" si="2"/>
        <v>2</v>
      </c>
      <c r="W51" s="2">
        <f t="shared" si="3"/>
        <v>25</v>
      </c>
      <c r="Z51" s="2">
        <f t="shared" si="4"/>
        <v>0</v>
      </c>
    </row>
    <row r="52" spans="2:26" ht="47.25" x14ac:dyDescent="0.2">
      <c r="B52" s="143" t="s">
        <v>65</v>
      </c>
      <c r="C52" s="180" t="s">
        <v>138</v>
      </c>
      <c r="D52" s="181" t="s">
        <v>163</v>
      </c>
      <c r="E52" s="6"/>
      <c r="F52" s="6">
        <v>1</v>
      </c>
      <c r="G52" s="6">
        <v>4</v>
      </c>
      <c r="H52" s="6">
        <v>30</v>
      </c>
      <c r="I52" s="6">
        <v>30</v>
      </c>
      <c r="J52" s="6">
        <v>0</v>
      </c>
      <c r="K52" s="6">
        <v>0</v>
      </c>
      <c r="L52" s="6">
        <v>0</v>
      </c>
      <c r="M52" s="2">
        <v>30</v>
      </c>
      <c r="N52" s="2">
        <v>5</v>
      </c>
      <c r="O52" s="2">
        <v>20</v>
      </c>
      <c r="P52" s="2">
        <v>20</v>
      </c>
      <c r="Q52" s="2">
        <v>25</v>
      </c>
      <c r="R52" s="2">
        <f t="shared" si="0"/>
        <v>100</v>
      </c>
      <c r="S52" s="2">
        <f t="shared" si="1"/>
        <v>100</v>
      </c>
      <c r="U52" s="2">
        <f t="shared" si="2"/>
        <v>1.4</v>
      </c>
      <c r="W52" s="2">
        <f t="shared" si="3"/>
        <v>25</v>
      </c>
      <c r="Z52" s="2">
        <f t="shared" si="4"/>
        <v>0</v>
      </c>
    </row>
    <row r="53" spans="2:26" ht="31.5" x14ac:dyDescent="0.2">
      <c r="B53" s="143" t="s">
        <v>66</v>
      </c>
      <c r="C53" s="180" t="s">
        <v>111</v>
      </c>
      <c r="D53" s="181" t="s">
        <v>156</v>
      </c>
      <c r="E53" s="6"/>
      <c r="F53" s="6">
        <v>1</v>
      </c>
      <c r="G53" s="6">
        <v>2</v>
      </c>
      <c r="H53" s="6">
        <v>15</v>
      </c>
      <c r="I53" s="6">
        <v>15</v>
      </c>
      <c r="J53" s="6">
        <v>0</v>
      </c>
      <c r="K53" s="6">
        <v>0</v>
      </c>
      <c r="L53" s="6">
        <v>0</v>
      </c>
      <c r="M53" s="2">
        <v>15</v>
      </c>
      <c r="N53" s="2">
        <v>5</v>
      </c>
      <c r="O53" s="2">
        <v>10</v>
      </c>
      <c r="P53" s="2">
        <v>10</v>
      </c>
      <c r="Q53" s="2">
        <v>10</v>
      </c>
      <c r="R53" s="2">
        <f t="shared" si="0"/>
        <v>50</v>
      </c>
      <c r="S53" s="2">
        <f t="shared" si="1"/>
        <v>50</v>
      </c>
      <c r="U53" s="2">
        <f t="shared" si="2"/>
        <v>0.8</v>
      </c>
      <c r="W53" s="2">
        <f t="shared" si="3"/>
        <v>25</v>
      </c>
      <c r="Z53" s="2">
        <f t="shared" si="4"/>
        <v>0</v>
      </c>
    </row>
    <row r="54" spans="2:26" ht="38.25" customHeight="1" thickBot="1" x14ac:dyDescent="0.25">
      <c r="B54" s="145" t="s">
        <v>67</v>
      </c>
      <c r="C54" s="182" t="s">
        <v>137</v>
      </c>
      <c r="D54" s="183" t="s">
        <v>155</v>
      </c>
      <c r="E54" s="162"/>
      <c r="F54" s="162">
        <v>2</v>
      </c>
      <c r="G54" s="162">
        <v>3</v>
      </c>
      <c r="H54" s="162">
        <v>30</v>
      </c>
      <c r="I54" s="162">
        <v>15</v>
      </c>
      <c r="J54" s="162">
        <v>0</v>
      </c>
      <c r="K54" s="162">
        <v>0</v>
      </c>
      <c r="L54" s="162">
        <v>15</v>
      </c>
      <c r="M54" s="2">
        <v>30</v>
      </c>
      <c r="N54" s="2">
        <v>5</v>
      </c>
      <c r="O54" s="2">
        <v>15</v>
      </c>
      <c r="P54" s="2">
        <v>10</v>
      </c>
      <c r="Q54" s="2">
        <v>15</v>
      </c>
      <c r="R54" s="2">
        <f t="shared" si="0"/>
        <v>75</v>
      </c>
      <c r="S54" s="2">
        <f t="shared" si="1"/>
        <v>75</v>
      </c>
      <c r="U54" s="2">
        <f t="shared" si="2"/>
        <v>1.4</v>
      </c>
      <c r="W54" s="2">
        <f t="shared" si="3"/>
        <v>25</v>
      </c>
      <c r="Z54" s="2">
        <f t="shared" si="4"/>
        <v>0</v>
      </c>
    </row>
    <row r="55" spans="2:26" ht="31.5" customHeight="1" x14ac:dyDescent="0.2">
      <c r="B55" s="11"/>
      <c r="C55" s="582"/>
      <c r="D55" s="582"/>
      <c r="E55" s="165"/>
      <c r="F55" s="165"/>
      <c r="G55" s="165"/>
      <c r="H55" s="2">
        <f>SUM(H6:H54)</f>
        <v>2280</v>
      </c>
      <c r="I55" s="165"/>
      <c r="J55" s="165"/>
      <c r="K55" s="165"/>
      <c r="L55" s="165"/>
      <c r="M55" s="2">
        <f>SUM(M6:M54)</f>
        <v>2400</v>
      </c>
      <c r="N55" s="188">
        <f>SUM(N6:N54)</f>
        <v>342</v>
      </c>
      <c r="O55" s="188">
        <f t="shared" ref="O55:Q55" si="5">SUM(O6:O54)</f>
        <v>836</v>
      </c>
      <c r="P55" s="188">
        <f t="shared" si="5"/>
        <v>746</v>
      </c>
      <c r="Q55" s="188">
        <f t="shared" si="5"/>
        <v>1036</v>
      </c>
      <c r="R55" s="188">
        <f>SUM(N55:Q55)</f>
        <v>2960</v>
      </c>
      <c r="U55" s="187">
        <f>SUM(U6:U54)</f>
        <v>107.20000000000005</v>
      </c>
    </row>
  </sheetData>
  <mergeCells count="36">
    <mergeCell ref="C55:D55"/>
    <mergeCell ref="C36:D36"/>
    <mergeCell ref="C39:D39"/>
    <mergeCell ref="C38:D38"/>
    <mergeCell ref="C37:D37"/>
    <mergeCell ref="C35:D35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23:D23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10:D10"/>
    <mergeCell ref="C11:D11"/>
    <mergeCell ref="C5:D5"/>
    <mergeCell ref="C6:D6"/>
    <mergeCell ref="C7:D7"/>
    <mergeCell ref="C8:D8"/>
    <mergeCell ref="C9:D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62"/>
  <sheetViews>
    <sheetView workbookViewId="0">
      <selection activeCell="G17" sqref="G17:H17"/>
    </sheetView>
  </sheetViews>
  <sheetFormatPr defaultRowHeight="12.75" x14ac:dyDescent="0.2"/>
  <cols>
    <col min="1" max="1" width="9.140625" style="1"/>
    <col min="2" max="2" width="9.28515625" style="1" customWidth="1"/>
    <col min="3" max="3" width="36.5703125" style="1" customWidth="1"/>
    <col min="4" max="4" width="37.28515625" style="1" customWidth="1"/>
    <col min="5" max="5" width="4.85546875" style="1" customWidth="1"/>
    <col min="6" max="6" width="9.140625" style="1"/>
    <col min="7" max="7" width="34.140625" style="1" customWidth="1"/>
    <col min="8" max="8" width="42.140625" style="1" customWidth="1"/>
    <col min="9" max="16384" width="9.140625" style="1"/>
  </cols>
  <sheetData>
    <row r="2" spans="2:8" ht="21" customHeight="1" thickBot="1" x14ac:dyDescent="0.25">
      <c r="B2" s="307" t="s">
        <v>217</v>
      </c>
      <c r="F2" s="307" t="s">
        <v>217</v>
      </c>
    </row>
    <row r="3" spans="2:8" ht="15.75" x14ac:dyDescent="0.2">
      <c r="B3" s="23" t="s">
        <v>16</v>
      </c>
      <c r="C3" s="540" t="s">
        <v>218</v>
      </c>
      <c r="D3" s="588"/>
      <c r="F3" s="23" t="s">
        <v>16</v>
      </c>
      <c r="G3" s="540" t="s">
        <v>222</v>
      </c>
      <c r="H3" s="588"/>
    </row>
    <row r="4" spans="2:8" ht="15.75" x14ac:dyDescent="0.2">
      <c r="B4" s="29" t="s">
        <v>17</v>
      </c>
      <c r="C4" s="536" t="s">
        <v>131</v>
      </c>
      <c r="D4" s="589"/>
      <c r="F4" s="29" t="s">
        <v>17</v>
      </c>
      <c r="G4" s="536" t="s">
        <v>271</v>
      </c>
      <c r="H4" s="589"/>
    </row>
    <row r="5" spans="2:8" ht="15.75" x14ac:dyDescent="0.2">
      <c r="B5" s="29" t="s">
        <v>18</v>
      </c>
      <c r="C5" s="536" t="s">
        <v>69</v>
      </c>
      <c r="D5" s="589"/>
      <c r="F5" s="29" t="s">
        <v>18</v>
      </c>
      <c r="G5" s="536" t="s">
        <v>223</v>
      </c>
      <c r="H5" s="589"/>
    </row>
    <row r="6" spans="2:8" ht="15.75" x14ac:dyDescent="0.2">
      <c r="B6" s="29" t="s">
        <v>19</v>
      </c>
      <c r="C6" s="542" t="s">
        <v>260</v>
      </c>
      <c r="D6" s="590"/>
      <c r="F6" s="29" t="s">
        <v>19</v>
      </c>
      <c r="G6" s="542" t="s">
        <v>272</v>
      </c>
      <c r="H6" s="590"/>
    </row>
    <row r="7" spans="2:8" ht="15.75" x14ac:dyDescent="0.2">
      <c r="B7" s="29" t="s">
        <v>20</v>
      </c>
      <c r="C7" s="501" t="s">
        <v>70</v>
      </c>
      <c r="D7" s="587"/>
      <c r="F7" s="29" t="s">
        <v>20</v>
      </c>
      <c r="G7" s="501" t="s">
        <v>224</v>
      </c>
      <c r="H7" s="587"/>
    </row>
    <row r="8" spans="2:8" ht="15.75" x14ac:dyDescent="0.2">
      <c r="B8" s="29" t="s">
        <v>42</v>
      </c>
      <c r="C8" s="501" t="s">
        <v>71</v>
      </c>
      <c r="D8" s="587"/>
      <c r="F8" s="29" t="s">
        <v>42</v>
      </c>
      <c r="G8" s="501" t="s">
        <v>225</v>
      </c>
      <c r="H8" s="587"/>
    </row>
    <row r="9" spans="2:8" ht="16.5" thickBot="1" x14ac:dyDescent="0.25">
      <c r="B9" s="219" t="s">
        <v>43</v>
      </c>
      <c r="C9" s="591" t="s">
        <v>83</v>
      </c>
      <c r="D9" s="592"/>
      <c r="F9" s="219" t="s">
        <v>43</v>
      </c>
      <c r="G9" s="591" t="s">
        <v>273</v>
      </c>
      <c r="H9" s="592"/>
    </row>
    <row r="10" spans="2:8" ht="21.75" customHeight="1" thickBot="1" x14ac:dyDescent="0.25">
      <c r="B10" s="307" t="s">
        <v>219</v>
      </c>
      <c r="F10" s="307" t="s">
        <v>219</v>
      </c>
    </row>
    <row r="11" spans="2:8" ht="15.75" customHeight="1" x14ac:dyDescent="0.2">
      <c r="B11" s="25" t="s">
        <v>16</v>
      </c>
      <c r="C11" s="505" t="s">
        <v>74</v>
      </c>
      <c r="D11" s="593"/>
      <c r="F11" s="25" t="s">
        <v>16</v>
      </c>
      <c r="G11" s="600" t="s">
        <v>254</v>
      </c>
      <c r="H11" s="593"/>
    </row>
    <row r="12" spans="2:8" ht="15.75" x14ac:dyDescent="0.2">
      <c r="B12" s="31" t="s">
        <v>17</v>
      </c>
      <c r="C12" s="499" t="s">
        <v>72</v>
      </c>
      <c r="D12" s="594"/>
      <c r="F12" s="31" t="s">
        <v>17</v>
      </c>
      <c r="G12" s="499" t="s">
        <v>253</v>
      </c>
      <c r="H12" s="594"/>
    </row>
    <row r="13" spans="2:8" ht="15.75" x14ac:dyDescent="0.2">
      <c r="B13" s="31" t="s">
        <v>18</v>
      </c>
      <c r="C13" s="501" t="s">
        <v>86</v>
      </c>
      <c r="D13" s="587"/>
      <c r="F13" s="31" t="s">
        <v>18</v>
      </c>
      <c r="G13" s="501" t="s">
        <v>226</v>
      </c>
      <c r="H13" s="587"/>
    </row>
    <row r="14" spans="2:8" ht="16.5" thickBot="1" x14ac:dyDescent="0.25">
      <c r="B14" s="135" t="s">
        <v>19</v>
      </c>
      <c r="C14" s="595" t="s">
        <v>92</v>
      </c>
      <c r="D14" s="596"/>
      <c r="F14" s="135" t="s">
        <v>19</v>
      </c>
      <c r="G14" s="595" t="s">
        <v>274</v>
      </c>
      <c r="H14" s="596"/>
    </row>
    <row r="15" spans="2:8" ht="21.75" customHeight="1" thickBot="1" x14ac:dyDescent="0.25">
      <c r="B15" s="307" t="s">
        <v>220</v>
      </c>
      <c r="F15" s="307" t="s">
        <v>220</v>
      </c>
    </row>
    <row r="16" spans="2:8" ht="16.5" customHeight="1" x14ac:dyDescent="0.2">
      <c r="B16" s="25" t="s">
        <v>16</v>
      </c>
      <c r="C16" s="505" t="s">
        <v>94</v>
      </c>
      <c r="D16" s="593"/>
      <c r="F16" s="25" t="s">
        <v>16</v>
      </c>
      <c r="G16" s="579" t="s">
        <v>275</v>
      </c>
      <c r="H16" s="603"/>
    </row>
    <row r="17" spans="2:8" ht="16.5" customHeight="1" x14ac:dyDescent="0.2">
      <c r="B17" s="31" t="s">
        <v>17</v>
      </c>
      <c r="C17" s="501" t="s">
        <v>95</v>
      </c>
      <c r="D17" s="587"/>
      <c r="F17" s="31" t="s">
        <v>17</v>
      </c>
      <c r="G17" s="577" t="s">
        <v>299</v>
      </c>
      <c r="H17" s="604"/>
    </row>
    <row r="18" spans="2:8" ht="16.5" customHeight="1" x14ac:dyDescent="0.2">
      <c r="B18" s="31" t="s">
        <v>18</v>
      </c>
      <c r="C18" s="501" t="s">
        <v>128</v>
      </c>
      <c r="D18" s="587"/>
      <c r="F18" s="31" t="s">
        <v>18</v>
      </c>
      <c r="G18" s="577" t="s">
        <v>276</v>
      </c>
      <c r="H18" s="604"/>
    </row>
    <row r="19" spans="2:8" ht="16.5" customHeight="1" x14ac:dyDescent="0.2">
      <c r="B19" s="31" t="s">
        <v>19</v>
      </c>
      <c r="C19" s="501" t="s">
        <v>97</v>
      </c>
      <c r="D19" s="587"/>
      <c r="F19" s="31" t="s">
        <v>19</v>
      </c>
      <c r="G19" s="577" t="s">
        <v>277</v>
      </c>
      <c r="H19" s="604"/>
    </row>
    <row r="20" spans="2:8" ht="16.5" customHeight="1" x14ac:dyDescent="0.25">
      <c r="B20" s="31" t="s">
        <v>20</v>
      </c>
      <c r="C20" s="501" t="s">
        <v>126</v>
      </c>
      <c r="D20" s="587"/>
      <c r="F20" s="31" t="s">
        <v>20</v>
      </c>
      <c r="G20" s="601" t="s">
        <v>278</v>
      </c>
      <c r="H20" s="602"/>
    </row>
    <row r="21" spans="2:8" ht="16.5" customHeight="1" x14ac:dyDescent="0.25">
      <c r="B21" s="31" t="s">
        <v>42</v>
      </c>
      <c r="C21" s="499" t="s">
        <v>98</v>
      </c>
      <c r="D21" s="594"/>
      <c r="F21" s="31" t="s">
        <v>42</v>
      </c>
      <c r="G21" s="601" t="s">
        <v>227</v>
      </c>
      <c r="H21" s="602"/>
    </row>
    <row r="22" spans="2:8" ht="16.5" customHeight="1" x14ac:dyDescent="0.25">
      <c r="B22" s="31" t="s">
        <v>43</v>
      </c>
      <c r="C22" s="501" t="s">
        <v>99</v>
      </c>
      <c r="D22" s="587"/>
      <c r="F22" s="31" t="s">
        <v>43</v>
      </c>
      <c r="G22" s="601" t="s">
        <v>279</v>
      </c>
      <c r="H22" s="602"/>
    </row>
    <row r="23" spans="2:8" ht="16.5" customHeight="1" x14ac:dyDescent="0.25">
      <c r="B23" s="31" t="s">
        <v>44</v>
      </c>
      <c r="C23" s="499" t="s">
        <v>127</v>
      </c>
      <c r="D23" s="594"/>
      <c r="F23" s="31" t="s">
        <v>44</v>
      </c>
      <c r="G23" s="601" t="s">
        <v>280</v>
      </c>
      <c r="H23" s="602"/>
    </row>
    <row r="24" spans="2:8" ht="16.5" customHeight="1" x14ac:dyDescent="0.25">
      <c r="B24" s="31" t="s">
        <v>45</v>
      </c>
      <c r="C24" s="499" t="s">
        <v>100</v>
      </c>
      <c r="D24" s="594"/>
      <c r="F24" s="31" t="s">
        <v>45</v>
      </c>
      <c r="G24" s="601" t="s">
        <v>228</v>
      </c>
      <c r="H24" s="602"/>
    </row>
    <row r="25" spans="2:8" ht="16.5" customHeight="1" x14ac:dyDescent="0.25">
      <c r="B25" s="31" t="s">
        <v>46</v>
      </c>
      <c r="C25" s="501" t="s">
        <v>132</v>
      </c>
      <c r="D25" s="587"/>
      <c r="F25" s="31" t="s">
        <v>46</v>
      </c>
      <c r="G25" s="601" t="s">
        <v>229</v>
      </c>
      <c r="H25" s="602"/>
    </row>
    <row r="26" spans="2:8" ht="16.5" customHeight="1" x14ac:dyDescent="0.25">
      <c r="B26" s="31" t="s">
        <v>63</v>
      </c>
      <c r="C26" s="501" t="s">
        <v>96</v>
      </c>
      <c r="D26" s="587"/>
      <c r="F26" s="31" t="s">
        <v>63</v>
      </c>
      <c r="G26" s="601" t="s">
        <v>281</v>
      </c>
      <c r="H26" s="602"/>
    </row>
    <row r="27" spans="2:8" ht="16.5" customHeight="1" x14ac:dyDescent="0.25">
      <c r="B27" s="31" t="s">
        <v>64</v>
      </c>
      <c r="C27" s="501" t="s">
        <v>113</v>
      </c>
      <c r="D27" s="587"/>
      <c r="F27" s="31" t="s">
        <v>64</v>
      </c>
      <c r="G27" s="601" t="s">
        <v>113</v>
      </c>
      <c r="H27" s="602"/>
    </row>
    <row r="28" spans="2:8" ht="16.5" customHeight="1" x14ac:dyDescent="0.25">
      <c r="B28" s="31" t="s">
        <v>65</v>
      </c>
      <c r="C28" s="501" t="s">
        <v>103</v>
      </c>
      <c r="D28" s="587"/>
      <c r="F28" s="31" t="s">
        <v>65</v>
      </c>
      <c r="G28" s="601" t="s">
        <v>230</v>
      </c>
      <c r="H28" s="602"/>
    </row>
    <row r="29" spans="2:8" ht="16.5" customHeight="1" x14ac:dyDescent="0.25">
      <c r="B29" s="31" t="s">
        <v>66</v>
      </c>
      <c r="C29" s="499" t="s">
        <v>104</v>
      </c>
      <c r="D29" s="594"/>
      <c r="F29" s="31" t="s">
        <v>66</v>
      </c>
      <c r="G29" s="601" t="s">
        <v>282</v>
      </c>
      <c r="H29" s="602"/>
    </row>
    <row r="30" spans="2:8" ht="16.5" customHeight="1" x14ac:dyDescent="0.25">
      <c r="B30" s="122" t="s">
        <v>67</v>
      </c>
      <c r="C30" s="281" t="s">
        <v>89</v>
      </c>
      <c r="D30" s="283"/>
      <c r="F30" s="31" t="s">
        <v>67</v>
      </c>
      <c r="G30" s="601" t="s">
        <v>231</v>
      </c>
      <c r="H30" s="602"/>
    </row>
    <row r="31" spans="2:8" ht="16.5" customHeight="1" x14ac:dyDescent="0.25">
      <c r="B31" s="143" t="s">
        <v>68</v>
      </c>
      <c r="C31" s="501" t="s">
        <v>106</v>
      </c>
      <c r="D31" s="587"/>
      <c r="F31" s="143" t="s">
        <v>68</v>
      </c>
      <c r="G31" s="601" t="s">
        <v>283</v>
      </c>
      <c r="H31" s="602"/>
    </row>
    <row r="32" spans="2:8" ht="16.5" customHeight="1" x14ac:dyDescent="0.25">
      <c r="B32" s="31" t="s">
        <v>110</v>
      </c>
      <c r="C32" s="499" t="s">
        <v>107</v>
      </c>
      <c r="D32" s="594"/>
      <c r="F32" s="31" t="s">
        <v>110</v>
      </c>
      <c r="G32" s="601" t="s">
        <v>284</v>
      </c>
      <c r="H32" s="602"/>
    </row>
    <row r="33" spans="2:8" ht="16.5" customHeight="1" x14ac:dyDescent="0.25">
      <c r="B33" s="31" t="s">
        <v>87</v>
      </c>
      <c r="C33" s="282" t="s">
        <v>140</v>
      </c>
      <c r="D33" s="284"/>
      <c r="F33" s="31" t="s">
        <v>87</v>
      </c>
      <c r="G33" s="601" t="s">
        <v>232</v>
      </c>
      <c r="H33" s="602"/>
    </row>
    <row r="34" spans="2:8" ht="16.5" customHeight="1" x14ac:dyDescent="0.25">
      <c r="B34" s="31" t="s">
        <v>73</v>
      </c>
      <c r="C34" s="503" t="s">
        <v>82</v>
      </c>
      <c r="D34" s="599"/>
      <c r="F34" s="31" t="s">
        <v>73</v>
      </c>
      <c r="G34" s="601" t="s">
        <v>285</v>
      </c>
      <c r="H34" s="602"/>
    </row>
    <row r="35" spans="2:8" ht="16.5" customHeight="1" x14ac:dyDescent="0.25">
      <c r="B35" s="31" t="s">
        <v>142</v>
      </c>
      <c r="C35" s="503" t="s">
        <v>148</v>
      </c>
      <c r="D35" s="599"/>
      <c r="F35" s="31" t="s">
        <v>142</v>
      </c>
      <c r="G35" s="601" t="s">
        <v>233</v>
      </c>
      <c r="H35" s="602"/>
    </row>
    <row r="36" spans="2:8" ht="16.5" customHeight="1" thickBot="1" x14ac:dyDescent="0.3">
      <c r="B36" s="135" t="s">
        <v>75</v>
      </c>
      <c r="C36" s="597" t="s">
        <v>149</v>
      </c>
      <c r="D36" s="598"/>
      <c r="F36" s="135" t="s">
        <v>75</v>
      </c>
      <c r="G36" s="605" t="s">
        <v>286</v>
      </c>
      <c r="H36" s="606"/>
    </row>
    <row r="37" spans="2:8" ht="19.5" customHeight="1" thickBot="1" x14ac:dyDescent="0.25">
      <c r="B37" s="307" t="s">
        <v>221</v>
      </c>
      <c r="F37" s="307" t="s">
        <v>221</v>
      </c>
    </row>
    <row r="38" spans="2:8" ht="33.75" customHeight="1" x14ac:dyDescent="0.2">
      <c r="B38" s="25" t="s">
        <v>16</v>
      </c>
      <c r="C38" s="174" t="s">
        <v>90</v>
      </c>
      <c r="D38" s="220" t="s">
        <v>162</v>
      </c>
      <c r="F38" s="25" t="s">
        <v>16</v>
      </c>
      <c r="G38" s="308" t="s">
        <v>287</v>
      </c>
      <c r="H38" s="309" t="s">
        <v>242</v>
      </c>
    </row>
    <row r="39" spans="2:8" ht="33.75" customHeight="1" x14ac:dyDescent="0.2">
      <c r="B39" s="31" t="s">
        <v>17</v>
      </c>
      <c r="C39" s="167" t="s">
        <v>183</v>
      </c>
      <c r="D39" s="221" t="s">
        <v>184</v>
      </c>
      <c r="F39" s="31" t="s">
        <v>17</v>
      </c>
      <c r="G39" s="310" t="s">
        <v>288</v>
      </c>
      <c r="H39" s="311" t="s">
        <v>243</v>
      </c>
    </row>
    <row r="40" spans="2:8" ht="33.75" customHeight="1" x14ac:dyDescent="0.2">
      <c r="B40" s="31" t="s">
        <v>18</v>
      </c>
      <c r="C40" s="167" t="s">
        <v>112</v>
      </c>
      <c r="D40" s="221" t="s">
        <v>187</v>
      </c>
      <c r="F40" s="31" t="s">
        <v>18</v>
      </c>
      <c r="G40" s="310" t="s">
        <v>289</v>
      </c>
      <c r="H40" s="311" t="s">
        <v>244</v>
      </c>
    </row>
    <row r="41" spans="2:8" ht="33.75" customHeight="1" x14ac:dyDescent="0.2">
      <c r="B41" s="31" t="s">
        <v>19</v>
      </c>
      <c r="C41" s="167" t="s">
        <v>91</v>
      </c>
      <c r="D41" s="221" t="s">
        <v>164</v>
      </c>
      <c r="F41" s="31" t="s">
        <v>19</v>
      </c>
      <c r="G41" s="310" t="s">
        <v>234</v>
      </c>
      <c r="H41" s="311" t="s">
        <v>290</v>
      </c>
    </row>
    <row r="42" spans="2:8" ht="33.75" customHeight="1" x14ac:dyDescent="0.2">
      <c r="B42" s="31" t="s">
        <v>20</v>
      </c>
      <c r="C42" s="167" t="s">
        <v>93</v>
      </c>
      <c r="D42" s="221" t="s">
        <v>153</v>
      </c>
      <c r="F42" s="31" t="s">
        <v>20</v>
      </c>
      <c r="G42" s="310" t="s">
        <v>235</v>
      </c>
      <c r="H42" s="311" t="s">
        <v>245</v>
      </c>
    </row>
    <row r="43" spans="2:8" ht="33.75" customHeight="1" x14ac:dyDescent="0.2">
      <c r="B43" s="31" t="s">
        <v>42</v>
      </c>
      <c r="C43" s="167" t="s">
        <v>101</v>
      </c>
      <c r="D43" s="221" t="s">
        <v>157</v>
      </c>
      <c r="F43" s="31" t="s">
        <v>42</v>
      </c>
      <c r="G43" s="310" t="s">
        <v>236</v>
      </c>
      <c r="H43" s="311" t="s">
        <v>246</v>
      </c>
    </row>
    <row r="44" spans="2:8" ht="33.75" customHeight="1" x14ac:dyDescent="0.2">
      <c r="B44" s="31" t="s">
        <v>43</v>
      </c>
      <c r="C44" s="167" t="s">
        <v>102</v>
      </c>
      <c r="D44" s="221" t="s">
        <v>158</v>
      </c>
      <c r="F44" s="31" t="s">
        <v>43</v>
      </c>
      <c r="G44" s="310" t="s">
        <v>237</v>
      </c>
      <c r="H44" s="311" t="s">
        <v>247</v>
      </c>
    </row>
    <row r="45" spans="2:8" ht="33.75" customHeight="1" x14ac:dyDescent="0.2">
      <c r="B45" s="31" t="s">
        <v>44</v>
      </c>
      <c r="C45" s="167" t="s">
        <v>129</v>
      </c>
      <c r="D45" s="221" t="s">
        <v>152</v>
      </c>
      <c r="F45" s="31" t="s">
        <v>44</v>
      </c>
      <c r="G45" s="310" t="s">
        <v>238</v>
      </c>
      <c r="H45" s="311" t="s">
        <v>248</v>
      </c>
    </row>
    <row r="46" spans="2:8" ht="33.75" customHeight="1" x14ac:dyDescent="0.2">
      <c r="B46" s="31" t="s">
        <v>45</v>
      </c>
      <c r="C46" s="167" t="s">
        <v>105</v>
      </c>
      <c r="D46" s="221" t="s">
        <v>159</v>
      </c>
      <c r="F46" s="31" t="s">
        <v>45</v>
      </c>
      <c r="G46" s="310" t="s">
        <v>239</v>
      </c>
      <c r="H46" s="311" t="s">
        <v>249</v>
      </c>
    </row>
    <row r="47" spans="2:8" ht="33.75" customHeight="1" x14ac:dyDescent="0.2">
      <c r="B47" s="31" t="s">
        <v>46</v>
      </c>
      <c r="C47" s="167" t="s">
        <v>108</v>
      </c>
      <c r="D47" s="221" t="s">
        <v>160</v>
      </c>
      <c r="F47" s="31" t="s">
        <v>46</v>
      </c>
      <c r="G47" s="310" t="s">
        <v>240</v>
      </c>
      <c r="H47" s="311" t="s">
        <v>250</v>
      </c>
    </row>
    <row r="48" spans="2:8" ht="33.75" customHeight="1" x14ac:dyDescent="0.2">
      <c r="B48" s="31" t="s">
        <v>63</v>
      </c>
      <c r="C48" s="167" t="s">
        <v>109</v>
      </c>
      <c r="D48" s="221" t="s">
        <v>154</v>
      </c>
      <c r="F48" s="31" t="s">
        <v>63</v>
      </c>
      <c r="G48" s="310" t="s">
        <v>291</v>
      </c>
      <c r="H48" s="311" t="s">
        <v>292</v>
      </c>
    </row>
    <row r="49" spans="2:8" ht="33.75" customHeight="1" x14ac:dyDescent="0.2">
      <c r="B49" s="143" t="s">
        <v>64</v>
      </c>
      <c r="C49" s="168" t="s">
        <v>130</v>
      </c>
      <c r="D49" s="222" t="s">
        <v>161</v>
      </c>
      <c r="F49" s="143" t="s">
        <v>64</v>
      </c>
      <c r="G49" s="310" t="s">
        <v>241</v>
      </c>
      <c r="H49" s="311" t="s">
        <v>251</v>
      </c>
    </row>
    <row r="50" spans="2:8" ht="33.75" customHeight="1" x14ac:dyDescent="0.2">
      <c r="B50" s="143" t="s">
        <v>65</v>
      </c>
      <c r="C50" s="168" t="s">
        <v>138</v>
      </c>
      <c r="D50" s="222" t="s">
        <v>163</v>
      </c>
      <c r="F50" s="143" t="s">
        <v>65</v>
      </c>
      <c r="G50" s="310" t="s">
        <v>293</v>
      </c>
      <c r="H50" s="311" t="s">
        <v>252</v>
      </c>
    </row>
    <row r="51" spans="2:8" ht="33.75" customHeight="1" x14ac:dyDescent="0.2">
      <c r="B51" s="143" t="s">
        <v>66</v>
      </c>
      <c r="C51" s="168" t="s">
        <v>111</v>
      </c>
      <c r="D51" s="222" t="s">
        <v>156</v>
      </c>
      <c r="F51" s="143" t="s">
        <v>66</v>
      </c>
      <c r="G51" s="310" t="s">
        <v>294</v>
      </c>
      <c r="H51" s="311" t="s">
        <v>295</v>
      </c>
    </row>
    <row r="52" spans="2:8" ht="33.75" customHeight="1" thickBot="1" x14ac:dyDescent="0.25">
      <c r="B52" s="145" t="s">
        <v>67</v>
      </c>
      <c r="C52" s="170" t="s">
        <v>137</v>
      </c>
      <c r="D52" s="223" t="s">
        <v>155</v>
      </c>
      <c r="F52" s="145" t="s">
        <v>67</v>
      </c>
      <c r="G52" s="312" t="s">
        <v>296</v>
      </c>
      <c r="H52" s="313" t="s">
        <v>297</v>
      </c>
    </row>
    <row r="53" spans="2:8" ht="33.75" customHeight="1" x14ac:dyDescent="0.2"/>
    <row r="54" spans="2:8" s="314" customFormat="1" ht="15" x14ac:dyDescent="0.25">
      <c r="B54" s="314" t="s">
        <v>263</v>
      </c>
      <c r="F54" s="315" t="s">
        <v>261</v>
      </c>
    </row>
    <row r="55" spans="2:8" s="314" customFormat="1" ht="15" x14ac:dyDescent="0.25">
      <c r="B55" s="314" t="s">
        <v>264</v>
      </c>
      <c r="F55" s="586" t="s">
        <v>265</v>
      </c>
      <c r="G55" s="586"/>
      <c r="H55" s="586"/>
    </row>
    <row r="56" spans="2:8" s="314" customFormat="1" ht="15" x14ac:dyDescent="0.25">
      <c r="C56" s="586" t="s">
        <v>262</v>
      </c>
      <c r="D56" s="586"/>
      <c r="G56" s="586" t="s">
        <v>255</v>
      </c>
      <c r="H56" s="586"/>
    </row>
    <row r="57" spans="2:8" s="314" customFormat="1" ht="15" x14ac:dyDescent="0.25">
      <c r="C57" s="586" t="s">
        <v>266</v>
      </c>
      <c r="D57" s="586"/>
      <c r="G57" s="586" t="s">
        <v>298</v>
      </c>
      <c r="H57" s="586"/>
    </row>
    <row r="58" spans="2:8" s="314" customFormat="1" ht="15" x14ac:dyDescent="0.25">
      <c r="C58" s="586" t="s">
        <v>267</v>
      </c>
      <c r="D58" s="586"/>
      <c r="G58" s="586" t="s">
        <v>256</v>
      </c>
      <c r="H58" s="586"/>
    </row>
    <row r="59" spans="2:8" s="314" customFormat="1" ht="15" x14ac:dyDescent="0.25">
      <c r="C59" s="586" t="s">
        <v>268</v>
      </c>
      <c r="D59" s="586"/>
      <c r="G59" s="586" t="s">
        <v>257</v>
      </c>
      <c r="H59" s="586"/>
    </row>
    <row r="60" spans="2:8" s="314" customFormat="1" ht="15" x14ac:dyDescent="0.25">
      <c r="C60" s="586" t="s">
        <v>269</v>
      </c>
      <c r="D60" s="586"/>
      <c r="G60" s="586" t="s">
        <v>258</v>
      </c>
      <c r="H60" s="586"/>
    </row>
    <row r="61" spans="2:8" s="314" customFormat="1" ht="15" x14ac:dyDescent="0.25">
      <c r="B61" s="314" t="s">
        <v>349</v>
      </c>
      <c r="F61" s="315" t="s">
        <v>350</v>
      </c>
    </row>
    <row r="62" spans="2:8" s="314" customFormat="1" ht="15" x14ac:dyDescent="0.25">
      <c r="C62" s="586" t="s">
        <v>214</v>
      </c>
      <c r="D62" s="586"/>
      <c r="G62" s="586" t="s">
        <v>259</v>
      </c>
      <c r="H62" s="586"/>
    </row>
  </sheetData>
  <mergeCells count="75">
    <mergeCell ref="G36:H36"/>
    <mergeCell ref="G30:H30"/>
    <mergeCell ref="G33:H33"/>
    <mergeCell ref="G28:H28"/>
    <mergeCell ref="G29:H29"/>
    <mergeCell ref="G31:H31"/>
    <mergeCell ref="G32:H32"/>
    <mergeCell ref="G34:H34"/>
    <mergeCell ref="G35:H35"/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14:H14"/>
    <mergeCell ref="G3:H3"/>
    <mergeCell ref="G4:H4"/>
    <mergeCell ref="G5:H5"/>
    <mergeCell ref="G6:H6"/>
    <mergeCell ref="G7:H7"/>
    <mergeCell ref="G8:H8"/>
    <mergeCell ref="G9:H9"/>
    <mergeCell ref="G11:H11"/>
    <mergeCell ref="G12:H12"/>
    <mergeCell ref="G13:H13"/>
    <mergeCell ref="C36:D36"/>
    <mergeCell ref="C28:D28"/>
    <mergeCell ref="C29:D29"/>
    <mergeCell ref="C31:D31"/>
    <mergeCell ref="C32:D32"/>
    <mergeCell ref="C34:D34"/>
    <mergeCell ref="C35:D35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8:D8"/>
    <mergeCell ref="F55:H55"/>
    <mergeCell ref="G56:H56"/>
    <mergeCell ref="G57:H57"/>
    <mergeCell ref="C3:D3"/>
    <mergeCell ref="C4:D4"/>
    <mergeCell ref="C5:D5"/>
    <mergeCell ref="C6:D6"/>
    <mergeCell ref="C7:D7"/>
    <mergeCell ref="C9:D9"/>
    <mergeCell ref="C11:D11"/>
    <mergeCell ref="C12:D12"/>
    <mergeCell ref="C13:D13"/>
    <mergeCell ref="C14:D14"/>
    <mergeCell ref="C27:D27"/>
    <mergeCell ref="C16:D16"/>
    <mergeCell ref="G58:H58"/>
    <mergeCell ref="G59:H59"/>
    <mergeCell ref="G60:H60"/>
    <mergeCell ref="G62:H62"/>
    <mergeCell ref="C56:D56"/>
    <mergeCell ref="C57:D57"/>
    <mergeCell ref="C58:D58"/>
    <mergeCell ref="C59:D59"/>
    <mergeCell ref="C60:D60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</vt:i4>
      </vt:variant>
    </vt:vector>
  </HeadingPairs>
  <TitlesOfParts>
    <vt:vector size="8" baseType="lpstr">
      <vt:lpstr>Inf_ogólne</vt:lpstr>
      <vt:lpstr>GiK-ST-plan </vt:lpstr>
      <vt:lpstr>Zest_01_Wybór</vt:lpstr>
      <vt:lpstr>Zest_02_Badania</vt:lpstr>
      <vt:lpstr>Zest_03_Harm</vt:lpstr>
      <vt:lpstr>Zest_04_NA_ECTS</vt:lpstr>
      <vt:lpstr>Zest_05_Ang</vt:lpstr>
      <vt:lpstr>'GiK-ST-plan '!Obszar_wydruku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Małgorzata</cp:lastModifiedBy>
  <cp:lastPrinted>2022-07-14T05:53:44Z</cp:lastPrinted>
  <dcterms:created xsi:type="dcterms:W3CDTF">2005-11-04T08:43:51Z</dcterms:created>
  <dcterms:modified xsi:type="dcterms:W3CDTF">2022-07-14T05:54:39Z</dcterms:modified>
</cp:coreProperties>
</file>